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3"/>
  </bookViews>
  <sheets>
    <sheet name="parte 1y 2" sheetId="1" r:id="rId1"/>
    <sheet name="parte 3" sheetId="2" r:id="rId2"/>
    <sheet name="parte 4" sheetId="3" r:id="rId3"/>
    <sheet name="parte 5" sheetId="4" r:id="rId4"/>
  </sheets>
  <definedNames>
    <definedName name="solver_adj" localSheetId="3" hidden="1">'parte 5'!$E$12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'parte 5'!$B$19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</definedName>
  </definedNames>
  <calcPr fullCalcOnLoad="1"/>
</workbook>
</file>

<file path=xl/comments3.xml><?xml version="1.0" encoding="utf-8"?>
<comments xmlns="http://schemas.openxmlformats.org/spreadsheetml/2006/main">
  <authors>
    <author>000</author>
  </authors>
  <commentList>
    <comment ref="Q15" authorId="0">
      <text>
        <r>
          <rPr>
            <b/>
            <sz val="8"/>
            <rFont val="Tahoma"/>
            <family val="2"/>
          </rPr>
          <t>000:</t>
        </r>
        <r>
          <rPr>
            <sz val="8"/>
            <rFont val="Tahoma"/>
            <family val="2"/>
          </rPr>
          <t xml:space="preserve">
Ahora no hay traspaso, y por tanto, debemos modificar este FC.</t>
        </r>
      </text>
    </comment>
    <comment ref="Q27" authorId="0">
      <text>
        <r>
          <rPr>
            <b/>
            <sz val="8"/>
            <rFont val="Tahoma"/>
            <family val="2"/>
          </rPr>
          <t>000:</t>
        </r>
        <r>
          <rPr>
            <sz val="8"/>
            <rFont val="Tahoma"/>
            <family val="2"/>
          </rPr>
          <t xml:space="preserve">
suponemos no se vende el Activo Circulante porque el proyecto sigue</t>
        </r>
      </text>
    </comment>
  </commentList>
</comments>
</file>

<file path=xl/comments4.xml><?xml version="1.0" encoding="utf-8"?>
<comments xmlns="http://schemas.openxmlformats.org/spreadsheetml/2006/main">
  <authors>
    <author>000</author>
  </authors>
  <commentList>
    <comment ref="Q15" authorId="0">
      <text>
        <r>
          <rPr>
            <b/>
            <sz val="8"/>
            <rFont val="Tahoma"/>
            <family val="2"/>
          </rPr>
          <t>000:</t>
        </r>
        <r>
          <rPr>
            <sz val="8"/>
            <rFont val="Tahoma"/>
            <family val="2"/>
          </rPr>
          <t xml:space="preserve">
Ahora no hay traspaso, y por tanto, debemos modificar este FC.</t>
        </r>
      </text>
    </comment>
  </commentList>
</comments>
</file>

<file path=xl/sharedStrings.xml><?xml version="1.0" encoding="utf-8"?>
<sst xmlns="http://schemas.openxmlformats.org/spreadsheetml/2006/main" count="82" uniqueCount="30">
  <si>
    <t>PROYECTO DE RECREATIVOS PRÍNCIPE - SIN IMPUESTOS - DURACIÓN 15 AÑOS</t>
  </si>
  <si>
    <t>Terreno</t>
  </si>
  <si>
    <t>Arquitecto</t>
  </si>
  <si>
    <t>Contruccion</t>
  </si>
  <si>
    <t>Decoracion</t>
  </si>
  <si>
    <t>ACTIVO CIRCULANTE</t>
  </si>
  <si>
    <t>AC</t>
  </si>
  <si>
    <t>ventas</t>
  </si>
  <si>
    <t>venta</t>
  </si>
  <si>
    <t>inversion</t>
  </si>
  <si>
    <t>FC AC</t>
  </si>
  <si>
    <t>Evolución AC</t>
  </si>
  <si>
    <t>Gasto Publicidad</t>
  </si>
  <si>
    <t>Gasto Operativo</t>
  </si>
  <si>
    <t>Remodelacion</t>
  </si>
  <si>
    <t>Seguros</t>
  </si>
  <si>
    <t>Subvencion Const</t>
  </si>
  <si>
    <t>Traspaso</t>
  </si>
  <si>
    <t>tasa descuento</t>
  </si>
  <si>
    <t>VA (FC)</t>
  </si>
  <si>
    <t>FC netos</t>
  </si>
  <si>
    <t>VAN</t>
  </si>
  <si>
    <t>TIR</t>
  </si>
  <si>
    <t xml:space="preserve"> Parte 1 y 2</t>
  </si>
  <si>
    <t>Resto</t>
  </si>
  <si>
    <t>Usamos Solver para VAN=0€.</t>
  </si>
  <si>
    <t>tasa crecimiento de ventas</t>
  </si>
  <si>
    <t>PROYECTO DE RECREATIVOS PRÍNCIPE - SIN IMPUESTOS - DURACIÓN INDEFINIDA</t>
  </si>
  <si>
    <t>Remodelación+Parking</t>
  </si>
  <si>
    <t xml:space="preserve">Maximo nivel de gastos operativos en t=3, es de -17.171.617€.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</si>
</sst>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_ ;\-#,##0\ "/>
    <numFmt numFmtId="166" formatCode="0.0%"/>
    <numFmt numFmtId="167" formatCode="_-* #,##0\ &quot;€&quot;_-;\-* #,##0\ &quot;€&quot;_-;_-* &quot;-&quot;??\ &quot;€&quot;_-;_-@_-"/>
    <numFmt numFmtId="168" formatCode="#,##0\ \€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1"/>
      <color theme="9" tint="-0.4999699890613556"/>
      <name val="Calibri"/>
      <family val="2"/>
    </font>
    <font>
      <sz val="11"/>
      <color theme="5" tint="-0.24997000396251678"/>
      <name val="Calibri"/>
      <family val="2"/>
    </font>
    <font>
      <b/>
      <sz val="11"/>
      <color theme="5" tint="-0.24997000396251678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164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4" fontId="0" fillId="0" borderId="10" xfId="48" applyNumberFormat="1" applyFont="1" applyBorder="1" applyAlignment="1">
      <alignment/>
    </xf>
    <xf numFmtId="3" fontId="41" fillId="33" borderId="10" xfId="0" applyNumberFormat="1" applyFont="1" applyFill="1" applyBorder="1" applyAlignment="1">
      <alignment horizontal="center"/>
    </xf>
    <xf numFmtId="165" fontId="41" fillId="33" borderId="11" xfId="48" applyNumberFormat="1" applyFont="1" applyFill="1" applyBorder="1" applyAlignment="1">
      <alignment horizontal="center"/>
    </xf>
    <xf numFmtId="164" fontId="42" fillId="0" borderId="0" xfId="0" applyNumberFormat="1" applyFont="1" applyAlignment="1">
      <alignment/>
    </xf>
    <xf numFmtId="3" fontId="41" fillId="33" borderId="11" xfId="0" applyNumberFormat="1" applyFont="1" applyFill="1" applyBorder="1" applyAlignment="1">
      <alignment horizontal="center"/>
    </xf>
    <xf numFmtId="164" fontId="0" fillId="34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166" fontId="0" fillId="0" borderId="10" xfId="52" applyNumberFormat="1" applyFont="1" applyBorder="1" applyAlignment="1">
      <alignment/>
    </xf>
    <xf numFmtId="164" fontId="0" fillId="34" borderId="11" xfId="0" applyNumberFormat="1" applyFill="1" applyBorder="1" applyAlignment="1">
      <alignment/>
    </xf>
    <xf numFmtId="164" fontId="43" fillId="36" borderId="12" xfId="0" applyNumberFormat="1" applyFont="1" applyFill="1" applyBorder="1" applyAlignment="1">
      <alignment/>
    </xf>
    <xf numFmtId="164" fontId="41" fillId="36" borderId="13" xfId="0" applyNumberFormat="1" applyFont="1" applyFill="1" applyBorder="1" applyAlignment="1">
      <alignment/>
    </xf>
    <xf numFmtId="164" fontId="44" fillId="37" borderId="12" xfId="0" applyNumberFormat="1" applyFont="1" applyFill="1" applyBorder="1" applyAlignment="1">
      <alignment/>
    </xf>
    <xf numFmtId="10" fontId="41" fillId="37" borderId="13" xfId="0" applyNumberFormat="1" applyFont="1" applyFill="1" applyBorder="1" applyAlignment="1">
      <alignment/>
    </xf>
    <xf numFmtId="165" fontId="41" fillId="33" borderId="10" xfId="48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167" fontId="0" fillId="0" borderId="10" xfId="48" applyNumberFormat="1" applyFont="1" applyBorder="1" applyAlignment="1">
      <alignment/>
    </xf>
    <xf numFmtId="0" fontId="0" fillId="0" borderId="0" xfId="0" applyBorder="1" applyAlignment="1">
      <alignment/>
    </xf>
    <xf numFmtId="167" fontId="0" fillId="0" borderId="0" xfId="48" applyNumberFormat="1" applyFont="1" applyBorder="1" applyAlignment="1">
      <alignment/>
    </xf>
    <xf numFmtId="167" fontId="0" fillId="0" borderId="14" xfId="0" applyNumberFormat="1" applyBorder="1" applyAlignment="1">
      <alignment/>
    </xf>
    <xf numFmtId="166" fontId="0" fillId="0" borderId="15" xfId="0" applyNumberFormat="1" applyBorder="1" applyAlignment="1">
      <alignment/>
    </xf>
    <xf numFmtId="0" fontId="31" fillId="0" borderId="16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67" fontId="0" fillId="37" borderId="14" xfId="0" applyNumberFormat="1" applyFill="1" applyBorder="1" applyAlignment="1">
      <alignment/>
    </xf>
    <xf numFmtId="166" fontId="0" fillId="37" borderId="15" xfId="0" applyNumberFormat="1" applyFill="1" applyBorder="1" applyAlignment="1">
      <alignment/>
    </xf>
    <xf numFmtId="0" fontId="45" fillId="0" borderId="0" xfId="0" applyFont="1" applyAlignment="1">
      <alignment/>
    </xf>
    <xf numFmtId="167" fontId="0" fillId="36" borderId="14" xfId="0" applyNumberFormat="1" applyFill="1" applyBorder="1" applyAlignment="1">
      <alignment/>
    </xf>
    <xf numFmtId="166" fontId="0" fillId="36" borderId="15" xfId="0" applyNumberFormat="1" applyFill="1" applyBorder="1" applyAlignment="1">
      <alignment/>
    </xf>
    <xf numFmtId="164" fontId="36" fillId="0" borderId="10" xfId="0" applyNumberFormat="1" applyFont="1" applyBorder="1" applyAlignment="1">
      <alignment/>
    </xf>
    <xf numFmtId="164" fontId="41" fillId="38" borderId="10" xfId="0" applyNumberFormat="1" applyFont="1" applyFill="1" applyBorder="1" applyAlignment="1">
      <alignment horizontal="center"/>
    </xf>
    <xf numFmtId="164" fontId="0" fillId="39" borderId="10" xfId="0" applyNumberFormat="1" applyFill="1" applyBorder="1" applyAlignment="1">
      <alignment/>
    </xf>
    <xf numFmtId="164" fontId="0" fillId="8" borderId="10" xfId="0" applyNumberFormat="1" applyFill="1" applyBorder="1" applyAlignment="1">
      <alignment/>
    </xf>
    <xf numFmtId="167" fontId="41" fillId="0" borderId="14" xfId="0" applyNumberFormat="1" applyFont="1" applyFill="1" applyBorder="1" applyAlignment="1">
      <alignment/>
    </xf>
    <xf numFmtId="166" fontId="41" fillId="0" borderId="15" xfId="0" applyNumberFormat="1" applyFont="1" applyFill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9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20" xfId="0" applyNumberFormat="1" applyBorder="1" applyAlignment="1">
      <alignment/>
    </xf>
    <xf numFmtId="164" fontId="0" fillId="37" borderId="0" xfId="0" applyNumberFormat="1" applyFill="1" applyAlignment="1">
      <alignment/>
    </xf>
    <xf numFmtId="164" fontId="46" fillId="0" borderId="0" xfId="0" applyNumberFormat="1" applyFont="1" applyAlignment="1">
      <alignment/>
    </xf>
    <xf numFmtId="9" fontId="46" fillId="0" borderId="0" xfId="52" applyFont="1" applyAlignment="1">
      <alignment/>
    </xf>
    <xf numFmtId="166" fontId="46" fillId="0" borderId="0" xfId="52" applyNumberFormat="1" applyFont="1" applyAlignment="1">
      <alignment/>
    </xf>
    <xf numFmtId="164" fontId="47" fillId="36" borderId="21" xfId="0" applyNumberFormat="1" applyFont="1" applyFill="1" applyBorder="1" applyAlignment="1">
      <alignment/>
    </xf>
    <xf numFmtId="167" fontId="0" fillId="0" borderId="14" xfId="0" applyNumberFormat="1" applyFill="1" applyBorder="1" applyAlignment="1">
      <alignment/>
    </xf>
    <xf numFmtId="166" fontId="0" fillId="0" borderId="15" xfId="0" applyNumberFormat="1" applyFill="1" applyBorder="1" applyAlignment="1">
      <alignment/>
    </xf>
    <xf numFmtId="164" fontId="0" fillId="36" borderId="10" xfId="48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Análisis de sensibilidad del VAN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07725"/>
          <c:w val="0.9775"/>
          <c:h val="0.91675"/>
        </c:manualLayout>
      </c:layout>
      <c:lineChart>
        <c:grouping val="standard"/>
        <c:varyColors val="0"/>
        <c:ser>
          <c:idx val="0"/>
          <c:order val="0"/>
          <c:tx>
            <c:strRef>
              <c:f>'parte 3'!$B$4</c:f>
              <c:strCache>
                <c:ptCount val="1"/>
                <c:pt idx="0">
                  <c:v>VAN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'parte 3'!$C$5:$C$50</c:f>
              <c:numCache/>
            </c:numRef>
          </c:cat>
          <c:val>
            <c:numRef>
              <c:f>'parte 3'!$B$5:$B$50</c:f>
              <c:numCache/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761221"/>
        <c:crosses val="autoZero"/>
        <c:auto val="1"/>
        <c:lblOffset val="100"/>
        <c:tickLblSkip val="2"/>
        <c:noMultiLvlLbl val="0"/>
      </c:catAx>
      <c:valAx>
        <c:axId val="46761221"/>
        <c:scaling>
          <c:orientation val="minMax"/>
          <c:max val="100000000"/>
          <c:min val="-30000000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#,##0\ \€" sourceLinked="0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010877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5</xdr:row>
      <xdr:rowOff>57150</xdr:rowOff>
    </xdr:from>
    <xdr:to>
      <xdr:col>9</xdr:col>
      <xdr:colOff>333375</xdr:colOff>
      <xdr:row>28</xdr:row>
      <xdr:rowOff>152400</xdr:rowOff>
    </xdr:to>
    <xdr:graphicFrame>
      <xdr:nvGraphicFramePr>
        <xdr:cNvPr id="1" name="1 Gráfico"/>
        <xdr:cNvGraphicFramePr/>
      </xdr:nvGraphicFramePr>
      <xdr:xfrm>
        <a:off x="3676650" y="1019175"/>
        <a:ext cx="5486400" cy="447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zoomScale="83" zoomScaleNormal="83" zoomScalePageLayoutView="0" workbookViewId="0" topLeftCell="A1">
      <selection activeCell="B40" sqref="B40"/>
    </sheetView>
  </sheetViews>
  <sheetFormatPr defaultColWidth="15.421875" defaultRowHeight="15"/>
  <cols>
    <col min="1" max="1" width="18.00390625" style="2" customWidth="1"/>
    <col min="2" max="3" width="13.00390625" style="2" customWidth="1"/>
    <col min="4" max="4" width="11.57421875" style="2" customWidth="1"/>
    <col min="5" max="17" width="12.421875" style="2" customWidth="1"/>
    <col min="18" max="16384" width="15.421875" style="2" customWidth="1"/>
  </cols>
  <sheetData>
    <row r="1" spans="1:2" ht="15">
      <c r="A1" s="1" t="s">
        <v>0</v>
      </c>
      <c r="B1" s="1"/>
    </row>
    <row r="3" spans="2:17" ht="15">
      <c r="B3" s="5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</row>
    <row r="4" spans="1:17" ht="15">
      <c r="A4" s="3" t="s">
        <v>1</v>
      </c>
      <c r="B4" s="4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3" t="s">
        <v>2</v>
      </c>
      <c r="B5" s="3">
        <v>-1000000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3" t="s">
        <v>3</v>
      </c>
      <c r="B6" s="3">
        <v>0</v>
      </c>
      <c r="C6" s="3">
        <v>-19000000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5">
      <c r="A7" s="3" t="s">
        <v>16</v>
      </c>
      <c r="B7" s="3"/>
      <c r="C7" s="3"/>
      <c r="D7" s="3"/>
      <c r="E7" s="3"/>
      <c r="F7" s="3"/>
      <c r="G7" s="3">
        <f>-0.08*C6</f>
        <v>1520000</v>
      </c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5">
      <c r="A8" s="3" t="s">
        <v>4</v>
      </c>
      <c r="B8" s="3"/>
      <c r="C8" s="3"/>
      <c r="D8" s="3">
        <v>-3500000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</row>
    <row r="9" spans="1:17" ht="15">
      <c r="A9" s="3" t="s">
        <v>6</v>
      </c>
      <c r="B9" s="3">
        <f>B28</f>
        <v>0</v>
      </c>
      <c r="C9" s="3">
        <f aca="true" t="shared" si="0" ref="C9:Q9">C28</f>
        <v>0</v>
      </c>
      <c r="D9" s="3">
        <f t="shared" si="0"/>
        <v>-1300000</v>
      </c>
      <c r="E9" s="3">
        <f t="shared" si="0"/>
        <v>0</v>
      </c>
      <c r="F9" s="3">
        <f t="shared" si="0"/>
        <v>0</v>
      </c>
      <c r="G9" s="3">
        <f t="shared" si="0"/>
        <v>-130000</v>
      </c>
      <c r="H9" s="3">
        <f t="shared" si="0"/>
        <v>-143000.00000000023</v>
      </c>
      <c r="I9" s="3">
        <f t="shared" si="0"/>
        <v>-157300.00000000023</v>
      </c>
      <c r="J9" s="3">
        <f t="shared" si="0"/>
        <v>-173030.00000000023</v>
      </c>
      <c r="K9" s="3">
        <f t="shared" si="0"/>
        <v>-47583.24999999977</v>
      </c>
      <c r="L9" s="3">
        <f t="shared" si="0"/>
        <v>-48772.831249999814</v>
      </c>
      <c r="M9" s="3">
        <f t="shared" si="0"/>
        <v>-49992.15203124983</v>
      </c>
      <c r="N9" s="3">
        <f t="shared" si="0"/>
        <v>-51241.95583203109</v>
      </c>
      <c r="O9" s="3">
        <f t="shared" si="0"/>
        <v>-52523.00472783204</v>
      </c>
      <c r="P9" s="3">
        <f t="shared" si="0"/>
        <v>-53836.07984602777</v>
      </c>
      <c r="Q9" s="3">
        <f t="shared" si="0"/>
        <v>849802.5203695494</v>
      </c>
    </row>
    <row r="10" spans="1:17" ht="15">
      <c r="A10" s="3" t="s">
        <v>7</v>
      </c>
      <c r="B10" s="3"/>
      <c r="C10" s="3"/>
      <c r="D10" s="3"/>
      <c r="E10" s="3">
        <v>20000000</v>
      </c>
      <c r="F10" s="3">
        <f>E10*(1+F21)</f>
        <v>22000000</v>
      </c>
      <c r="G10" s="3">
        <f aca="true" t="shared" si="1" ref="G10:Q10">F10*(1+G21)</f>
        <v>24200000.000000004</v>
      </c>
      <c r="H10" s="3">
        <f t="shared" si="1"/>
        <v>26620000.000000007</v>
      </c>
      <c r="I10" s="3">
        <f t="shared" si="1"/>
        <v>29282000.00000001</v>
      </c>
      <c r="J10" s="3">
        <f t="shared" si="1"/>
        <v>32210200.000000015</v>
      </c>
      <c r="K10" s="3">
        <f t="shared" si="1"/>
        <v>33015455.00000001</v>
      </c>
      <c r="L10" s="3">
        <f t="shared" si="1"/>
        <v>33840841.37500001</v>
      </c>
      <c r="M10" s="3">
        <f t="shared" si="1"/>
        <v>34686862.409375004</v>
      </c>
      <c r="N10" s="3">
        <f t="shared" si="1"/>
        <v>35554033.96960938</v>
      </c>
      <c r="O10" s="3">
        <f t="shared" si="1"/>
        <v>36442884.81884961</v>
      </c>
      <c r="P10" s="3">
        <f t="shared" si="1"/>
        <v>37353956.93932085</v>
      </c>
      <c r="Q10" s="3">
        <f t="shared" si="1"/>
        <v>38287805.86280387</v>
      </c>
    </row>
    <row r="11" spans="1:17" ht="15">
      <c r="A11" s="3" t="s">
        <v>12</v>
      </c>
      <c r="B11" s="3"/>
      <c r="C11" s="3"/>
      <c r="D11" s="3"/>
      <c r="E11" s="3">
        <v>-200000</v>
      </c>
      <c r="F11" s="3">
        <v>-200000</v>
      </c>
      <c r="G11" s="3">
        <v>-200000</v>
      </c>
      <c r="H11" s="3">
        <v>-50000</v>
      </c>
      <c r="I11" s="3">
        <v>-50000</v>
      </c>
      <c r="J11" s="3">
        <v>-50000</v>
      </c>
      <c r="K11" s="3">
        <v>-50000</v>
      </c>
      <c r="L11" s="3">
        <v>-50000</v>
      </c>
      <c r="M11" s="3">
        <v>-50000</v>
      </c>
      <c r="N11" s="3">
        <v>-50000</v>
      </c>
      <c r="O11" s="3">
        <v>-50000</v>
      </c>
      <c r="P11" s="3">
        <v>-50000</v>
      </c>
      <c r="Q11" s="3">
        <v>-50000</v>
      </c>
    </row>
    <row r="12" spans="1:17" ht="15">
      <c r="A12" s="3" t="s">
        <v>13</v>
      </c>
      <c r="B12" s="3"/>
      <c r="C12" s="3"/>
      <c r="D12" s="3"/>
      <c r="E12" s="3">
        <v>-14000000</v>
      </c>
      <c r="F12" s="3">
        <f>E12*(1+F21)</f>
        <v>-15400000.000000002</v>
      </c>
      <c r="G12" s="3">
        <f aca="true" t="shared" si="2" ref="G12:Q12">F12*(1+G21)</f>
        <v>-16940000.000000004</v>
      </c>
      <c r="H12" s="3">
        <f t="shared" si="2"/>
        <v>-18634000.000000007</v>
      </c>
      <c r="I12" s="3">
        <f t="shared" si="2"/>
        <v>-20497400.00000001</v>
      </c>
      <c r="J12" s="3">
        <f t="shared" si="2"/>
        <v>-22547140.000000015</v>
      </c>
      <c r="K12" s="3">
        <f t="shared" si="2"/>
        <v>-23110818.500000015</v>
      </c>
      <c r="L12" s="3">
        <f t="shared" si="2"/>
        <v>-23688588.962500013</v>
      </c>
      <c r="M12" s="3">
        <f t="shared" si="2"/>
        <v>-24280803.686562512</v>
      </c>
      <c r="N12" s="3">
        <f t="shared" si="2"/>
        <v>-24887823.778726574</v>
      </c>
      <c r="O12" s="3">
        <f t="shared" si="2"/>
        <v>-25510019.373194735</v>
      </c>
      <c r="P12" s="3">
        <f t="shared" si="2"/>
        <v>-26147769.8575246</v>
      </c>
      <c r="Q12" s="3">
        <f t="shared" si="2"/>
        <v>-26801464.103962712</v>
      </c>
    </row>
    <row r="13" spans="1:17" ht="15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-2000000</v>
      </c>
      <c r="M13" s="3"/>
      <c r="N13" s="3"/>
      <c r="O13" s="3"/>
      <c r="P13" s="3"/>
      <c r="Q13" s="3"/>
    </row>
    <row r="14" spans="1:17" ht="15">
      <c r="A14" s="3" t="s">
        <v>15</v>
      </c>
      <c r="B14" s="3"/>
      <c r="C14" s="3"/>
      <c r="D14" s="3"/>
      <c r="E14" s="3">
        <v>-200000</v>
      </c>
      <c r="F14" s="3">
        <v>-200000</v>
      </c>
      <c r="G14" s="3">
        <v>-200000</v>
      </c>
      <c r="H14" s="3">
        <v>-200000</v>
      </c>
      <c r="I14" s="3">
        <v>-200000</v>
      </c>
      <c r="J14" s="3">
        <v>-200000</v>
      </c>
      <c r="K14" s="3">
        <v>-200000</v>
      </c>
      <c r="L14" s="3">
        <v>-200000</v>
      </c>
      <c r="M14" s="3">
        <v>-200000</v>
      </c>
      <c r="N14" s="3">
        <v>-200000</v>
      </c>
      <c r="O14" s="3">
        <v>-200000</v>
      </c>
      <c r="P14" s="3">
        <v>-200000</v>
      </c>
      <c r="Q14" s="3">
        <v>-200000</v>
      </c>
    </row>
    <row r="15" spans="1:17" ht="15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>
        <v>9000000</v>
      </c>
    </row>
    <row r="16" spans="1:17" ht="15">
      <c r="A16" s="10" t="s">
        <v>20</v>
      </c>
      <c r="B16" s="10">
        <f>SUM(B4:B15)</f>
        <v>-1000000</v>
      </c>
      <c r="C16" s="10">
        <f aca="true" t="shared" si="3" ref="C16:Q16">SUM(C4:C15)</f>
        <v>-19000000</v>
      </c>
      <c r="D16" s="10">
        <f t="shared" si="3"/>
        <v>-4800000</v>
      </c>
      <c r="E16" s="10">
        <f t="shared" si="3"/>
        <v>5600000</v>
      </c>
      <c r="F16" s="10">
        <f t="shared" si="3"/>
        <v>6199999.999999998</v>
      </c>
      <c r="G16" s="10">
        <f t="shared" si="3"/>
        <v>8250000</v>
      </c>
      <c r="H16" s="10">
        <f t="shared" si="3"/>
        <v>7593000</v>
      </c>
      <c r="I16" s="10">
        <f t="shared" si="3"/>
        <v>8377300</v>
      </c>
      <c r="J16" s="10">
        <f t="shared" si="3"/>
        <v>9240030</v>
      </c>
      <c r="K16" s="10">
        <f t="shared" si="3"/>
        <v>9607053.249999996</v>
      </c>
      <c r="L16" s="10">
        <f t="shared" si="3"/>
        <v>7853479.581249997</v>
      </c>
      <c r="M16" s="10">
        <f t="shared" si="3"/>
        <v>10106066.570781242</v>
      </c>
      <c r="N16" s="10">
        <f t="shared" si="3"/>
        <v>10364968.235050771</v>
      </c>
      <c r="O16" s="10">
        <f t="shared" si="3"/>
        <v>10630342.44092704</v>
      </c>
      <c r="P16" s="10">
        <f t="shared" si="3"/>
        <v>10902351.001950223</v>
      </c>
      <c r="Q16" s="10">
        <f t="shared" si="3"/>
        <v>21086144.27921071</v>
      </c>
    </row>
    <row r="17" spans="1:17" ht="15.75" thickBot="1">
      <c r="A17" s="12" t="s">
        <v>19</v>
      </c>
      <c r="B17" s="12">
        <f>B16/(1+$B$31)^B$3</f>
        <v>-1000000</v>
      </c>
      <c r="C17" s="9">
        <f aca="true" t="shared" si="4" ref="C17:Q17">C16/(1+$B$31)^C$3</f>
        <v>-16814159.2920354</v>
      </c>
      <c r="D17" s="9">
        <f t="shared" si="4"/>
        <v>-3759104.0801942213</v>
      </c>
      <c r="E17" s="9">
        <f t="shared" si="4"/>
        <v>3881080.908755096</v>
      </c>
      <c r="F17" s="9">
        <f t="shared" si="4"/>
        <v>3802576.111612135</v>
      </c>
      <c r="G17" s="9">
        <f t="shared" si="4"/>
        <v>4477769.471995451</v>
      </c>
      <c r="H17" s="9">
        <f t="shared" si="4"/>
        <v>3647058.5787998354</v>
      </c>
      <c r="I17" s="9">
        <f t="shared" si="4"/>
        <v>3560860.5308545553</v>
      </c>
      <c r="J17" s="9">
        <f t="shared" si="4"/>
        <v>3475728.407109438</v>
      </c>
      <c r="K17" s="9">
        <f t="shared" si="4"/>
        <v>3198042.320423263</v>
      </c>
      <c r="L17" s="9">
        <f t="shared" si="4"/>
        <v>2313543.5768826925</v>
      </c>
      <c r="M17" s="9">
        <f t="shared" si="4"/>
        <v>2634627.838176199</v>
      </c>
      <c r="N17" s="9">
        <f t="shared" si="4"/>
        <v>2391259.198639964</v>
      </c>
      <c r="O17" s="9">
        <f t="shared" si="4"/>
        <v>2170338.5755793676</v>
      </c>
      <c r="P17" s="9">
        <f t="shared" si="4"/>
        <v>1969799.1753179785</v>
      </c>
      <c r="Q17" s="9">
        <f t="shared" si="4"/>
        <v>3371479.486145002</v>
      </c>
    </row>
    <row r="18" spans="1:2" ht="23.25" customHeight="1" thickBot="1">
      <c r="A18" s="13" t="s">
        <v>21</v>
      </c>
      <c r="B18" s="14">
        <f>SUM(B17:Q17)</f>
        <v>19320900.808061358</v>
      </c>
    </row>
    <row r="19" spans="1:2" ht="19.5" thickBot="1">
      <c r="A19" s="15" t="s">
        <v>22</v>
      </c>
      <c r="B19" s="16">
        <f>IRR(B16:Q16)</f>
        <v>0.246179711714202</v>
      </c>
    </row>
    <row r="21" spans="1:17" ht="15">
      <c r="A21" s="42" t="s">
        <v>26</v>
      </c>
      <c r="F21" s="43">
        <v>0.1</v>
      </c>
      <c r="G21" s="43">
        <f>F21</f>
        <v>0.1</v>
      </c>
      <c r="H21" s="43">
        <f>F21</f>
        <v>0.1</v>
      </c>
      <c r="I21" s="43">
        <f>F21</f>
        <v>0.1</v>
      </c>
      <c r="J21" s="43">
        <f>F21</f>
        <v>0.1</v>
      </c>
      <c r="K21" s="44">
        <v>0.025</v>
      </c>
      <c r="L21" s="44">
        <v>0.025</v>
      </c>
      <c r="M21" s="44">
        <v>0.025</v>
      </c>
      <c r="N21" s="44">
        <v>0.025</v>
      </c>
      <c r="O21" s="44">
        <v>0.025</v>
      </c>
      <c r="P21" s="44">
        <v>0.025</v>
      </c>
      <c r="Q21" s="44">
        <v>0.025</v>
      </c>
    </row>
    <row r="23" ht="15">
      <c r="A23" s="7" t="s">
        <v>5</v>
      </c>
    </row>
    <row r="24" spans="2:17" ht="15">
      <c r="B24" s="8">
        <v>0</v>
      </c>
      <c r="C24" s="6">
        <v>1</v>
      </c>
      <c r="D24" s="6">
        <v>2</v>
      </c>
      <c r="E24" s="6">
        <v>3</v>
      </c>
      <c r="F24" s="6">
        <v>4</v>
      </c>
      <c r="G24" s="6">
        <v>5</v>
      </c>
      <c r="H24" s="6">
        <v>6</v>
      </c>
      <c r="I24" s="6">
        <v>7</v>
      </c>
      <c r="J24" s="6">
        <v>8</v>
      </c>
      <c r="K24" s="6">
        <v>9</v>
      </c>
      <c r="L24" s="6">
        <v>10</v>
      </c>
      <c r="M24" s="6">
        <v>11</v>
      </c>
      <c r="N24" s="6">
        <v>12</v>
      </c>
      <c r="O24" s="6">
        <v>13</v>
      </c>
      <c r="P24" s="6">
        <v>14</v>
      </c>
      <c r="Q24" s="6">
        <v>15</v>
      </c>
    </row>
    <row r="25" spans="1:17" ht="15">
      <c r="A25" s="3" t="s">
        <v>11</v>
      </c>
      <c r="B25" s="4">
        <v>0</v>
      </c>
      <c r="C25" s="3">
        <v>0</v>
      </c>
      <c r="D25" s="3">
        <v>1300000</v>
      </c>
      <c r="E25" s="4">
        <f>D25</f>
        <v>1300000</v>
      </c>
      <c r="F25" s="4">
        <f>E25</f>
        <v>1300000</v>
      </c>
      <c r="G25" s="4">
        <f>F25*(1+G21)</f>
        <v>1430000</v>
      </c>
      <c r="H25" s="4">
        <f aca="true" t="shared" si="5" ref="H25:Q25">G25*(1+H21)</f>
        <v>1573000.0000000002</v>
      </c>
      <c r="I25" s="4">
        <f t="shared" si="5"/>
        <v>1730300.0000000005</v>
      </c>
      <c r="J25" s="4">
        <f t="shared" si="5"/>
        <v>1903330.0000000007</v>
      </c>
      <c r="K25" s="4">
        <f t="shared" si="5"/>
        <v>1950913.2500000005</v>
      </c>
      <c r="L25" s="4">
        <f t="shared" si="5"/>
        <v>1999686.0812500003</v>
      </c>
      <c r="M25" s="4">
        <f t="shared" si="5"/>
        <v>2049678.23328125</v>
      </c>
      <c r="N25" s="4">
        <f t="shared" si="5"/>
        <v>2100920.189113281</v>
      </c>
      <c r="O25" s="4">
        <f t="shared" si="5"/>
        <v>2153443.1938411132</v>
      </c>
      <c r="P25" s="4">
        <f t="shared" si="5"/>
        <v>2207279.273687141</v>
      </c>
      <c r="Q25" s="4">
        <f t="shared" si="5"/>
        <v>2262461.2555293194</v>
      </c>
    </row>
    <row r="26" spans="1:17" ht="15">
      <c r="A26" s="3" t="s">
        <v>8</v>
      </c>
      <c r="B26" s="4"/>
      <c r="C26" s="3"/>
      <c r="D26" s="3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>
        <f>0.4*Q25</f>
        <v>904984.5022117278</v>
      </c>
    </row>
    <row r="27" spans="1:17" ht="15">
      <c r="A27" s="3" t="s">
        <v>9</v>
      </c>
      <c r="B27" s="3"/>
      <c r="C27" s="3">
        <f>C25-B25</f>
        <v>0</v>
      </c>
      <c r="D27" s="3">
        <f aca="true" t="shared" si="6" ref="D27:Q27">D25-C25</f>
        <v>1300000</v>
      </c>
      <c r="E27" s="3">
        <f t="shared" si="6"/>
        <v>0</v>
      </c>
      <c r="F27" s="3">
        <f t="shared" si="6"/>
        <v>0</v>
      </c>
      <c r="G27" s="3">
        <f t="shared" si="6"/>
        <v>130000</v>
      </c>
      <c r="H27" s="3">
        <f t="shared" si="6"/>
        <v>143000.00000000023</v>
      </c>
      <c r="I27" s="3">
        <f t="shared" si="6"/>
        <v>157300.00000000023</v>
      </c>
      <c r="J27" s="3">
        <f t="shared" si="6"/>
        <v>173030.00000000023</v>
      </c>
      <c r="K27" s="3">
        <f t="shared" si="6"/>
        <v>47583.24999999977</v>
      </c>
      <c r="L27" s="3">
        <f t="shared" si="6"/>
        <v>48772.831249999814</v>
      </c>
      <c r="M27" s="3">
        <f t="shared" si="6"/>
        <v>49992.15203124983</v>
      </c>
      <c r="N27" s="3">
        <f t="shared" si="6"/>
        <v>51241.95583203109</v>
      </c>
      <c r="O27" s="3">
        <f t="shared" si="6"/>
        <v>52523.00472783204</v>
      </c>
      <c r="P27" s="3">
        <f t="shared" si="6"/>
        <v>53836.07984602777</v>
      </c>
      <c r="Q27" s="3">
        <f t="shared" si="6"/>
        <v>55181.981842178386</v>
      </c>
    </row>
    <row r="28" spans="1:17" ht="15">
      <c r="A28" s="10" t="s">
        <v>10</v>
      </c>
      <c r="B28" s="10">
        <f>B26-B27</f>
        <v>0</v>
      </c>
      <c r="C28" s="10">
        <f aca="true" t="shared" si="7" ref="C28:Q28">C26-C27</f>
        <v>0</v>
      </c>
      <c r="D28" s="10">
        <f t="shared" si="7"/>
        <v>-1300000</v>
      </c>
      <c r="E28" s="10">
        <f t="shared" si="7"/>
        <v>0</v>
      </c>
      <c r="F28" s="10">
        <f t="shared" si="7"/>
        <v>0</v>
      </c>
      <c r="G28" s="10">
        <f t="shared" si="7"/>
        <v>-130000</v>
      </c>
      <c r="H28" s="10">
        <f t="shared" si="7"/>
        <v>-143000.00000000023</v>
      </c>
      <c r="I28" s="10">
        <f t="shared" si="7"/>
        <v>-157300.00000000023</v>
      </c>
      <c r="J28" s="10">
        <f t="shared" si="7"/>
        <v>-173030.00000000023</v>
      </c>
      <c r="K28" s="10">
        <f t="shared" si="7"/>
        <v>-47583.24999999977</v>
      </c>
      <c r="L28" s="10">
        <f t="shared" si="7"/>
        <v>-48772.831249999814</v>
      </c>
      <c r="M28" s="10">
        <f t="shared" si="7"/>
        <v>-49992.15203124983</v>
      </c>
      <c r="N28" s="10">
        <f t="shared" si="7"/>
        <v>-51241.95583203109</v>
      </c>
      <c r="O28" s="10">
        <f t="shared" si="7"/>
        <v>-52523.00472783204</v>
      </c>
      <c r="P28" s="10">
        <f t="shared" si="7"/>
        <v>-53836.07984602777</v>
      </c>
      <c r="Q28" s="10">
        <f t="shared" si="7"/>
        <v>849802.5203695494</v>
      </c>
    </row>
    <row r="31" spans="1:2" ht="15">
      <c r="A31" s="3" t="s">
        <v>18</v>
      </c>
      <c r="B31" s="11">
        <v>0.13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0"/>
  <sheetViews>
    <sheetView zoomScalePageLayoutView="0" workbookViewId="0" topLeftCell="A1">
      <selection activeCell="D22" sqref="D22"/>
    </sheetView>
  </sheetViews>
  <sheetFormatPr defaultColWidth="11.421875" defaultRowHeight="15"/>
  <cols>
    <col min="2" max="2" width="14.57421875" style="0" bestFit="1" customWidth="1"/>
    <col min="3" max="3" width="15.57421875" style="0" bestFit="1" customWidth="1"/>
    <col min="4" max="17" width="15.140625" style="0" customWidth="1"/>
  </cols>
  <sheetData>
    <row r="1" spans="1:17" ht="15">
      <c r="A1" s="3"/>
      <c r="B1" s="5">
        <v>0</v>
      </c>
      <c r="C1" s="17">
        <v>1</v>
      </c>
      <c r="D1" s="17">
        <v>2</v>
      </c>
      <c r="E1" s="17">
        <v>3</v>
      </c>
      <c r="F1" s="17">
        <v>4</v>
      </c>
      <c r="G1" s="17">
        <v>5</v>
      </c>
      <c r="H1" s="17">
        <v>6</v>
      </c>
      <c r="I1" s="17">
        <v>7</v>
      </c>
      <c r="J1" s="17">
        <v>8</v>
      </c>
      <c r="K1" s="17">
        <v>9</v>
      </c>
      <c r="L1" s="17">
        <v>10</v>
      </c>
      <c r="M1" s="17">
        <v>11</v>
      </c>
      <c r="N1" s="17">
        <v>12</v>
      </c>
      <c r="O1" s="17">
        <v>13</v>
      </c>
      <c r="P1" s="17">
        <v>14</v>
      </c>
      <c r="Q1" s="17">
        <v>15</v>
      </c>
    </row>
    <row r="2" spans="1:17" ht="15">
      <c r="A2" s="18" t="s">
        <v>20</v>
      </c>
      <c r="B2" s="19">
        <v>-1000000</v>
      </c>
      <c r="C2" s="19">
        <v>-19000000</v>
      </c>
      <c r="D2" s="19">
        <v>-4800000</v>
      </c>
      <c r="E2" s="19">
        <v>5600000</v>
      </c>
      <c r="F2" s="19">
        <v>6199999.999999998</v>
      </c>
      <c r="G2" s="19">
        <v>8250000</v>
      </c>
      <c r="H2" s="19">
        <v>7593000</v>
      </c>
      <c r="I2" s="19">
        <v>8377300</v>
      </c>
      <c r="J2" s="19">
        <v>9240030</v>
      </c>
      <c r="K2" s="19">
        <v>9607053.249999996</v>
      </c>
      <c r="L2" s="19">
        <v>7853479.581249997</v>
      </c>
      <c r="M2" s="19">
        <v>10106066.570781242</v>
      </c>
      <c r="N2" s="19">
        <v>10364968.235050771</v>
      </c>
      <c r="O2" s="19">
        <v>10630342.44092704</v>
      </c>
      <c r="P2" s="19">
        <v>10902351.001950223</v>
      </c>
      <c r="Q2" s="19">
        <v>21086144.27921071</v>
      </c>
    </row>
    <row r="3" spans="1:17" ht="15.75" thickBot="1">
      <c r="A3" s="20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3" ht="15">
      <c r="B4" s="24" t="s">
        <v>21</v>
      </c>
      <c r="C4" s="25" t="s">
        <v>18</v>
      </c>
    </row>
    <row r="5" spans="2:3" ht="15">
      <c r="B5" s="22">
        <f>$B$2+NPV(C5,$C$2:$Q$2)</f>
        <v>89363413.22948731</v>
      </c>
      <c r="C5" s="23">
        <v>0.01</v>
      </c>
    </row>
    <row r="6" spans="2:3" ht="15">
      <c r="B6" s="22">
        <f aca="true" t="shared" si="0" ref="B6:B50">$B$2+NPV(C6,$C$2:$Q$2)</f>
        <v>79087171.23169842</v>
      </c>
      <c r="C6" s="23">
        <v>0.02</v>
      </c>
    </row>
    <row r="7" spans="2:3" ht="15">
      <c r="B7" s="22">
        <f t="shared" si="0"/>
        <v>70001795.99274963</v>
      </c>
      <c r="C7" s="23">
        <v>0.03</v>
      </c>
    </row>
    <row r="8" spans="2:3" ht="15">
      <c r="B8" s="22">
        <f t="shared" si="0"/>
        <v>61952966.70245887</v>
      </c>
      <c r="C8" s="23">
        <v>0.04</v>
      </c>
    </row>
    <row r="9" spans="2:3" ht="15">
      <c r="B9" s="22">
        <f t="shared" si="0"/>
        <v>54808256.35093534</v>
      </c>
      <c r="C9" s="23">
        <v>0.05</v>
      </c>
    </row>
    <row r="10" spans="2:3" ht="15">
      <c r="B10" s="22">
        <f t="shared" si="0"/>
        <v>48453789.37998061</v>
      </c>
      <c r="C10" s="23">
        <v>0.06</v>
      </c>
    </row>
    <row r="11" spans="2:3" ht="15">
      <c r="B11" s="22">
        <f t="shared" si="0"/>
        <v>42791442.09725418</v>
      </c>
      <c r="C11" s="23">
        <v>0.07</v>
      </c>
    </row>
    <row r="12" spans="2:3" ht="15">
      <c r="B12" s="22">
        <f t="shared" si="0"/>
        <v>37736492.839736864</v>
      </c>
      <c r="C12" s="23">
        <v>0.08</v>
      </c>
    </row>
    <row r="13" spans="2:3" ht="15">
      <c r="B13" s="22">
        <f t="shared" si="0"/>
        <v>33215645.59732031</v>
      </c>
      <c r="C13" s="23">
        <v>0.09</v>
      </c>
    </row>
    <row r="14" spans="2:3" ht="15">
      <c r="B14" s="22">
        <f t="shared" si="0"/>
        <v>29165364.390450157</v>
      </c>
      <c r="C14" s="23">
        <v>0.1</v>
      </c>
    </row>
    <row r="15" spans="2:3" ht="15">
      <c r="B15" s="22">
        <f t="shared" si="0"/>
        <v>25530466.751779687</v>
      </c>
      <c r="C15" s="23">
        <v>0.11</v>
      </c>
    </row>
    <row r="16" spans="2:3" ht="15">
      <c r="B16" s="22">
        <f t="shared" si="0"/>
        <v>22262933.6802586</v>
      </c>
      <c r="C16" s="23">
        <v>0.12</v>
      </c>
    </row>
    <row r="17" spans="2:4" ht="15">
      <c r="B17" s="26">
        <f t="shared" si="0"/>
        <v>19320900.80806135</v>
      </c>
      <c r="C17" s="27">
        <v>0.13</v>
      </c>
      <c r="D17" s="28" t="s">
        <v>23</v>
      </c>
    </row>
    <row r="18" spans="2:3" ht="15">
      <c r="B18" s="22">
        <f t="shared" si="0"/>
        <v>16667801.559386894</v>
      </c>
      <c r="C18" s="23">
        <v>0.14</v>
      </c>
    </row>
    <row r="19" spans="2:3" ht="15">
      <c r="B19" s="22">
        <f t="shared" si="0"/>
        <v>14271638.036727434</v>
      </c>
      <c r="C19" s="23">
        <v>0.15</v>
      </c>
    </row>
    <row r="20" spans="2:3" ht="15">
      <c r="B20" s="22">
        <f t="shared" si="0"/>
        <v>12104359.446789552</v>
      </c>
      <c r="C20" s="23">
        <v>0.16</v>
      </c>
    </row>
    <row r="21" spans="2:3" ht="15">
      <c r="B21" s="22">
        <f t="shared" si="0"/>
        <v>10141331.237749174</v>
      </c>
      <c r="C21" s="23">
        <v>0.17</v>
      </c>
    </row>
    <row r="22" spans="2:3" ht="15">
      <c r="B22" s="22">
        <f t="shared" si="0"/>
        <v>8360880.893456819</v>
      </c>
      <c r="C22" s="23">
        <v>0.18</v>
      </c>
    </row>
    <row r="23" spans="2:3" ht="15">
      <c r="B23" s="22">
        <f t="shared" si="0"/>
        <v>6743908.625064514</v>
      </c>
      <c r="C23" s="23">
        <v>0.19</v>
      </c>
    </row>
    <row r="24" spans="2:3" ht="15">
      <c r="B24" s="22">
        <f t="shared" si="0"/>
        <v>5273553.102641351</v>
      </c>
      <c r="C24" s="23">
        <v>0.2</v>
      </c>
    </row>
    <row r="25" spans="2:3" ht="15">
      <c r="B25" s="22">
        <f t="shared" si="0"/>
        <v>3934903.9488484813</v>
      </c>
      <c r="C25" s="23">
        <v>0.21</v>
      </c>
    </row>
    <row r="26" spans="2:3" ht="15">
      <c r="B26" s="22">
        <f t="shared" si="0"/>
        <v>2714754.0307708085</v>
      </c>
      <c r="C26" s="23">
        <v>0.22</v>
      </c>
    </row>
    <row r="27" spans="2:3" ht="15">
      <c r="B27" s="22">
        <f t="shared" si="0"/>
        <v>1601385.6811537468</v>
      </c>
      <c r="C27" s="23">
        <v>0.23</v>
      </c>
    </row>
    <row r="28" spans="2:3" ht="15">
      <c r="B28" s="29">
        <f t="shared" si="0"/>
        <v>584385.8946526337</v>
      </c>
      <c r="C28" s="30">
        <v>0.24</v>
      </c>
    </row>
    <row r="29" spans="2:3" ht="15">
      <c r="B29" s="29">
        <f t="shared" si="0"/>
        <v>-345513.6905412063</v>
      </c>
      <c r="C29" s="30">
        <v>0.25</v>
      </c>
    </row>
    <row r="30" spans="2:3" ht="15">
      <c r="B30" s="46">
        <f t="shared" si="0"/>
        <v>-1196575.574595399</v>
      </c>
      <c r="C30" s="47">
        <v>0.26</v>
      </c>
    </row>
    <row r="31" spans="2:3" ht="15">
      <c r="B31" s="22">
        <f t="shared" si="0"/>
        <v>-1976176.9525998281</v>
      </c>
      <c r="C31" s="23">
        <v>0.27</v>
      </c>
    </row>
    <row r="32" spans="2:3" ht="15">
      <c r="B32" s="22">
        <f t="shared" si="0"/>
        <v>-2690914.604870525</v>
      </c>
      <c r="C32" s="23">
        <v>0.28</v>
      </c>
    </row>
    <row r="33" spans="2:3" ht="15">
      <c r="B33" s="22">
        <f t="shared" si="0"/>
        <v>-3346696.299383484</v>
      </c>
      <c r="C33" s="23">
        <v>0.29</v>
      </c>
    </row>
    <row r="34" spans="2:3" ht="15">
      <c r="B34" s="22">
        <f t="shared" si="0"/>
        <v>-3948820.563638358</v>
      </c>
      <c r="C34" s="23">
        <v>0.3</v>
      </c>
    </row>
    <row r="35" spans="2:3" ht="15">
      <c r="B35" s="22">
        <f t="shared" si="0"/>
        <v>-4502046.4119879175</v>
      </c>
      <c r="C35" s="23">
        <v>0.31</v>
      </c>
    </row>
    <row r="36" spans="2:3" ht="15">
      <c r="B36" s="22">
        <f t="shared" si="0"/>
        <v>-5010654.384933917</v>
      </c>
      <c r="C36" s="23">
        <v>0.32</v>
      </c>
    </row>
    <row r="37" spans="2:3" ht="15">
      <c r="B37" s="35">
        <f t="shared" si="0"/>
        <v>-5478500.062357224</v>
      </c>
      <c r="C37" s="36">
        <v>0.33</v>
      </c>
    </row>
    <row r="38" spans="2:3" ht="15">
      <c r="B38" s="35">
        <f t="shared" si="0"/>
        <v>-5698237.390984695</v>
      </c>
      <c r="C38" s="36">
        <v>0.335</v>
      </c>
    </row>
    <row r="39" spans="2:3" ht="15">
      <c r="B39" s="22">
        <f t="shared" si="0"/>
        <v>-5909061.047527147</v>
      </c>
      <c r="C39" s="23">
        <v>0.34</v>
      </c>
    </row>
    <row r="40" spans="2:3" ht="15">
      <c r="B40" s="22">
        <f t="shared" si="0"/>
        <v>-6305478.278358888</v>
      </c>
      <c r="C40" s="23">
        <v>0.35</v>
      </c>
    </row>
    <row r="41" spans="2:3" ht="15">
      <c r="B41" s="22">
        <f t="shared" si="0"/>
        <v>-6670592.402870639</v>
      </c>
      <c r="C41" s="23">
        <v>0.36</v>
      </c>
    </row>
    <row r="42" spans="2:3" ht="15">
      <c r="B42" s="22">
        <f t="shared" si="0"/>
        <v>-7006975.853880444</v>
      </c>
      <c r="C42" s="23">
        <v>0.37</v>
      </c>
    </row>
    <row r="43" spans="2:3" ht="15">
      <c r="B43" s="22">
        <f t="shared" si="0"/>
        <v>-7316961.170955719</v>
      </c>
      <c r="C43" s="23">
        <v>0.38</v>
      </c>
    </row>
    <row r="44" spans="2:3" ht="15">
      <c r="B44" s="22">
        <f t="shared" si="0"/>
        <v>-7602666.043203695</v>
      </c>
      <c r="C44" s="23">
        <v>0.39</v>
      </c>
    </row>
    <row r="45" spans="2:3" ht="15">
      <c r="B45" s="22">
        <f t="shared" si="0"/>
        <v>-7866015.4827506365</v>
      </c>
      <c r="C45" s="23">
        <v>0.4</v>
      </c>
    </row>
    <row r="46" spans="2:3" ht="15">
      <c r="B46" s="22">
        <f t="shared" si="0"/>
        <v>-8108761.484092218</v>
      </c>
      <c r="C46" s="23">
        <v>0.41</v>
      </c>
    </row>
    <row r="47" spans="2:3" ht="15">
      <c r="B47" s="22">
        <f t="shared" si="0"/>
        <v>-8332500.477545975</v>
      </c>
      <c r="C47" s="23">
        <v>0.42</v>
      </c>
    </row>
    <row r="48" spans="2:3" ht="15">
      <c r="B48" s="22">
        <f t="shared" si="0"/>
        <v>-8538688.84465804</v>
      </c>
      <c r="C48" s="23">
        <v>0.43</v>
      </c>
    </row>
    <row r="49" spans="2:3" ht="15">
      <c r="B49" s="22">
        <f t="shared" si="0"/>
        <v>-8728656.728639223</v>
      </c>
      <c r="C49" s="23">
        <v>0.44</v>
      </c>
    </row>
    <row r="50" spans="2:3" ht="15">
      <c r="B50" s="22">
        <f t="shared" si="0"/>
        <v>-8903620.34291471</v>
      </c>
      <c r="C50" s="23">
        <v>0.45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1">
      <selection activeCell="Q17" sqref="Q17"/>
    </sheetView>
  </sheetViews>
  <sheetFormatPr defaultColWidth="15.421875" defaultRowHeight="15"/>
  <cols>
    <col min="1" max="1" width="17.00390625" style="2" customWidth="1"/>
    <col min="2" max="3" width="13.00390625" style="2" customWidth="1"/>
    <col min="4" max="4" width="11.57421875" style="2" customWidth="1"/>
    <col min="5" max="17" width="12.421875" style="2" customWidth="1"/>
    <col min="18" max="16384" width="15.421875" style="2" customWidth="1"/>
  </cols>
  <sheetData>
    <row r="1" spans="1:2" ht="15">
      <c r="A1" s="1" t="s">
        <v>27</v>
      </c>
      <c r="B1" s="1"/>
    </row>
    <row r="2" ht="15"/>
    <row r="3" spans="2:18" ht="15">
      <c r="B3" s="5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32" t="s">
        <v>24</v>
      </c>
    </row>
    <row r="4" spans="1:18" ht="15">
      <c r="A4" s="3" t="s">
        <v>1</v>
      </c>
      <c r="B4" s="4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ht="15">
      <c r="A5" s="3" t="s">
        <v>2</v>
      </c>
      <c r="B5" s="3">
        <v>-1000000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3" t="s">
        <v>3</v>
      </c>
      <c r="B6" s="3">
        <v>0</v>
      </c>
      <c r="C6" s="3">
        <v>-19000000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16</v>
      </c>
      <c r="B7" s="3"/>
      <c r="C7" s="3"/>
      <c r="D7" s="3"/>
      <c r="E7" s="3"/>
      <c r="F7" s="3"/>
      <c r="G7" s="3">
        <f>-0.08*C6</f>
        <v>1520000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 t="s">
        <v>4</v>
      </c>
      <c r="B8" s="3"/>
      <c r="C8" s="3"/>
      <c r="D8" s="3">
        <v>-3500000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3" t="s">
        <v>6</v>
      </c>
      <c r="B9" s="3">
        <f>B29</f>
        <v>0</v>
      </c>
      <c r="C9" s="3">
        <f aca="true" t="shared" si="0" ref="C9:Q9">C29</f>
        <v>0</v>
      </c>
      <c r="D9" s="3">
        <f t="shared" si="0"/>
        <v>-1300000</v>
      </c>
      <c r="E9" s="3">
        <f t="shared" si="0"/>
        <v>0</v>
      </c>
      <c r="F9" s="3">
        <f t="shared" si="0"/>
        <v>0</v>
      </c>
      <c r="G9" s="3">
        <f t="shared" si="0"/>
        <v>-130000</v>
      </c>
      <c r="H9" s="3">
        <f t="shared" si="0"/>
        <v>-143000.00000000023</v>
      </c>
      <c r="I9" s="3">
        <f t="shared" si="0"/>
        <v>-157300.00000000023</v>
      </c>
      <c r="J9" s="3">
        <f t="shared" si="0"/>
        <v>-173030.00000000023</v>
      </c>
      <c r="K9" s="3">
        <f t="shared" si="0"/>
        <v>-47583.24999999977</v>
      </c>
      <c r="L9" s="3">
        <f t="shared" si="0"/>
        <v>-48772.831249999814</v>
      </c>
      <c r="M9" s="3">
        <f t="shared" si="0"/>
        <v>-49992.15203124983</v>
      </c>
      <c r="N9" s="3">
        <f t="shared" si="0"/>
        <v>-51241.95583203109</v>
      </c>
      <c r="O9" s="3">
        <f t="shared" si="0"/>
        <v>-52523.00472783204</v>
      </c>
      <c r="P9" s="3">
        <f t="shared" si="0"/>
        <v>-53836.07984602777</v>
      </c>
      <c r="Q9" s="3">
        <f t="shared" si="0"/>
        <v>-55181.981842178386</v>
      </c>
      <c r="R9" s="3"/>
    </row>
    <row r="10" spans="1:18" ht="15">
      <c r="A10" s="3" t="s">
        <v>7</v>
      </c>
      <c r="B10" s="3"/>
      <c r="C10" s="3"/>
      <c r="D10" s="3"/>
      <c r="E10" s="3">
        <v>20000000</v>
      </c>
      <c r="F10" s="3">
        <f>E10*(1+F22)</f>
        <v>22000000</v>
      </c>
      <c r="G10" s="3">
        <f aca="true" t="shared" si="1" ref="G10:Q10">F10*(1+G22)</f>
        <v>24200000.000000004</v>
      </c>
      <c r="H10" s="3">
        <f t="shared" si="1"/>
        <v>26620000.000000007</v>
      </c>
      <c r="I10" s="3">
        <f t="shared" si="1"/>
        <v>29282000.00000001</v>
      </c>
      <c r="J10" s="3">
        <f t="shared" si="1"/>
        <v>32210200.000000015</v>
      </c>
      <c r="K10" s="3">
        <f t="shared" si="1"/>
        <v>33015455.00000001</v>
      </c>
      <c r="L10" s="3">
        <f t="shared" si="1"/>
        <v>33840841.37500001</v>
      </c>
      <c r="M10" s="3">
        <f t="shared" si="1"/>
        <v>34686862.409375004</v>
      </c>
      <c r="N10" s="3">
        <f t="shared" si="1"/>
        <v>35554033.96960938</v>
      </c>
      <c r="O10" s="3">
        <f t="shared" si="1"/>
        <v>36442884.81884961</v>
      </c>
      <c r="P10" s="3">
        <f t="shared" si="1"/>
        <v>37353956.93932085</v>
      </c>
      <c r="Q10" s="3">
        <f t="shared" si="1"/>
        <v>38287805.86280387</v>
      </c>
      <c r="R10" s="3"/>
    </row>
    <row r="11" spans="1:18" ht="15">
      <c r="A11" s="3" t="s">
        <v>12</v>
      </c>
      <c r="B11" s="3"/>
      <c r="C11" s="3"/>
      <c r="D11" s="3"/>
      <c r="E11" s="3">
        <v>-200000</v>
      </c>
      <c r="F11" s="3">
        <v>-200000</v>
      </c>
      <c r="G11" s="3">
        <v>-200000</v>
      </c>
      <c r="H11" s="3">
        <v>-50000</v>
      </c>
      <c r="I11" s="3">
        <v>-50000</v>
      </c>
      <c r="J11" s="3">
        <v>-50000</v>
      </c>
      <c r="K11" s="3">
        <v>-50000</v>
      </c>
      <c r="L11" s="3">
        <v>-50000</v>
      </c>
      <c r="M11" s="3">
        <v>-50000</v>
      </c>
      <c r="N11" s="3">
        <v>-50000</v>
      </c>
      <c r="O11" s="3">
        <v>-50000</v>
      </c>
      <c r="P11" s="3">
        <v>-50000</v>
      </c>
      <c r="Q11" s="3">
        <v>-50000</v>
      </c>
      <c r="R11" s="3"/>
    </row>
    <row r="12" spans="1:18" ht="15">
      <c r="A12" s="3" t="s">
        <v>13</v>
      </c>
      <c r="B12" s="3"/>
      <c r="C12" s="3"/>
      <c r="D12" s="3"/>
      <c r="E12" s="3">
        <v>-14000000</v>
      </c>
      <c r="F12" s="3">
        <f>E12*(1+F22)</f>
        <v>-15400000.000000002</v>
      </c>
      <c r="G12" s="3">
        <f aca="true" t="shared" si="2" ref="G12:Q12">F12*(1+G22)</f>
        <v>-16940000.000000004</v>
      </c>
      <c r="H12" s="3">
        <f t="shared" si="2"/>
        <v>-18634000.000000007</v>
      </c>
      <c r="I12" s="3">
        <f t="shared" si="2"/>
        <v>-20497400.00000001</v>
      </c>
      <c r="J12" s="3">
        <f t="shared" si="2"/>
        <v>-22547140.000000015</v>
      </c>
      <c r="K12" s="3">
        <f t="shared" si="2"/>
        <v>-23110818.500000015</v>
      </c>
      <c r="L12" s="3">
        <f t="shared" si="2"/>
        <v>-23688588.962500013</v>
      </c>
      <c r="M12" s="3">
        <f t="shared" si="2"/>
        <v>-24280803.686562512</v>
      </c>
      <c r="N12" s="3">
        <f t="shared" si="2"/>
        <v>-24887823.778726574</v>
      </c>
      <c r="O12" s="3">
        <f t="shared" si="2"/>
        <v>-25510019.373194735</v>
      </c>
      <c r="P12" s="3">
        <f t="shared" si="2"/>
        <v>-26147769.8575246</v>
      </c>
      <c r="Q12" s="3">
        <f t="shared" si="2"/>
        <v>-26801464.103962712</v>
      </c>
      <c r="R12" s="3"/>
    </row>
    <row r="13" spans="1:18" ht="15">
      <c r="A13" s="3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v>-2000000</v>
      </c>
      <c r="M13" s="3"/>
      <c r="N13" s="3"/>
      <c r="O13" s="3"/>
      <c r="P13" s="3"/>
      <c r="Q13" s="3"/>
      <c r="R13" s="3"/>
    </row>
    <row r="14" spans="1:18" ht="15">
      <c r="A14" s="3" t="s">
        <v>15</v>
      </c>
      <c r="B14" s="3"/>
      <c r="C14" s="3"/>
      <c r="D14" s="3"/>
      <c r="E14" s="3">
        <v>-200000</v>
      </c>
      <c r="F14" s="3">
        <v>-200000</v>
      </c>
      <c r="G14" s="3">
        <v>-200000</v>
      </c>
      <c r="H14" s="3">
        <v>-200000</v>
      </c>
      <c r="I14" s="3">
        <v>-200000</v>
      </c>
      <c r="J14" s="3">
        <v>-200000</v>
      </c>
      <c r="K14" s="3">
        <v>-200000</v>
      </c>
      <c r="L14" s="3">
        <v>-200000</v>
      </c>
      <c r="M14" s="3">
        <v>-200000</v>
      </c>
      <c r="N14" s="3">
        <v>-200000</v>
      </c>
      <c r="O14" s="3">
        <v>-200000</v>
      </c>
      <c r="P14" s="3">
        <v>-200000</v>
      </c>
      <c r="Q14" s="3">
        <v>-200000</v>
      </c>
      <c r="R14" s="3"/>
    </row>
    <row r="15" spans="1:18" ht="15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1">
        <v>0</v>
      </c>
      <c r="R15" s="3"/>
    </row>
    <row r="16" spans="1:18" ht="1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1">
        <v>-15000000</v>
      </c>
      <c r="R16" s="3"/>
    </row>
    <row r="17" spans="1:18" ht="15">
      <c r="A17" s="10" t="s">
        <v>20</v>
      </c>
      <c r="B17" s="10">
        <f>SUM(B4:B16)</f>
        <v>-1000000</v>
      </c>
      <c r="C17" s="10">
        <f aca="true" t="shared" si="3" ref="C17:Q17">SUM(C4:C16)</f>
        <v>-19000000</v>
      </c>
      <c r="D17" s="10">
        <f t="shared" si="3"/>
        <v>-4800000</v>
      </c>
      <c r="E17" s="10">
        <f t="shared" si="3"/>
        <v>5600000</v>
      </c>
      <c r="F17" s="10">
        <f t="shared" si="3"/>
        <v>6199999.999999998</v>
      </c>
      <c r="G17" s="10">
        <f t="shared" si="3"/>
        <v>8250000</v>
      </c>
      <c r="H17" s="10">
        <f t="shared" si="3"/>
        <v>7593000</v>
      </c>
      <c r="I17" s="10">
        <f t="shared" si="3"/>
        <v>8377300</v>
      </c>
      <c r="J17" s="10">
        <f t="shared" si="3"/>
        <v>9240030</v>
      </c>
      <c r="K17" s="10">
        <f t="shared" si="3"/>
        <v>9607053.249999996</v>
      </c>
      <c r="L17" s="10">
        <f t="shared" si="3"/>
        <v>7853479.581249997</v>
      </c>
      <c r="M17" s="10">
        <f t="shared" si="3"/>
        <v>10106066.570781242</v>
      </c>
      <c r="N17" s="10">
        <f t="shared" si="3"/>
        <v>10364968.235050771</v>
      </c>
      <c r="O17" s="10">
        <f t="shared" si="3"/>
        <v>10630342.44092704</v>
      </c>
      <c r="P17" s="10">
        <f t="shared" si="3"/>
        <v>10902351.001950223</v>
      </c>
      <c r="Q17" s="10">
        <f t="shared" si="3"/>
        <v>-3818840.223001018</v>
      </c>
      <c r="R17" s="34">
        <f>SUM(Q4:Q14)</f>
        <v>11181159.776998982</v>
      </c>
    </row>
    <row r="18" spans="1:18" ht="15.75" thickBot="1">
      <c r="A18" s="12" t="s">
        <v>19</v>
      </c>
      <c r="B18" s="12">
        <f>B17/(1+$B$32)^B$3</f>
        <v>-1000000</v>
      </c>
      <c r="C18" s="9">
        <f aca="true" t="shared" si="4" ref="C18:Q18">C17/(1+$B$32)^C$3</f>
        <v>-16814159.2920354</v>
      </c>
      <c r="D18" s="9">
        <f t="shared" si="4"/>
        <v>-3759104.0801942213</v>
      </c>
      <c r="E18" s="9">
        <f t="shared" si="4"/>
        <v>3881080.908755096</v>
      </c>
      <c r="F18" s="9">
        <f t="shared" si="4"/>
        <v>3802576.111612135</v>
      </c>
      <c r="G18" s="9">
        <f t="shared" si="4"/>
        <v>4477769.471995451</v>
      </c>
      <c r="H18" s="9">
        <f t="shared" si="4"/>
        <v>3647058.5787998354</v>
      </c>
      <c r="I18" s="9">
        <f t="shared" si="4"/>
        <v>3560860.5308545553</v>
      </c>
      <c r="J18" s="9">
        <f t="shared" si="4"/>
        <v>3475728.407109438</v>
      </c>
      <c r="K18" s="9">
        <f t="shared" si="4"/>
        <v>3198042.320423263</v>
      </c>
      <c r="L18" s="9">
        <f t="shared" si="4"/>
        <v>2313543.5768826925</v>
      </c>
      <c r="M18" s="9">
        <f t="shared" si="4"/>
        <v>2634627.838176199</v>
      </c>
      <c r="N18" s="9">
        <f t="shared" si="4"/>
        <v>2391259.198639964</v>
      </c>
      <c r="O18" s="9">
        <f t="shared" si="4"/>
        <v>2170338.5755793676</v>
      </c>
      <c r="P18" s="9">
        <f t="shared" si="4"/>
        <v>1969799.1753179785</v>
      </c>
      <c r="Q18" s="9">
        <f t="shared" si="4"/>
        <v>-610597.2387473048</v>
      </c>
      <c r="R18" s="33">
        <f>(R17/$B$32)*(1+$B$32)^(-15)</f>
        <v>13752031.199072946</v>
      </c>
    </row>
    <row r="19" spans="1:2" ht="23.25" customHeight="1" thickBot="1">
      <c r="A19" s="13" t="s">
        <v>21</v>
      </c>
      <c r="B19" s="14">
        <f>SUM(B18:R18)</f>
        <v>29090855.282242</v>
      </c>
    </row>
    <row r="20" spans="1:2" ht="19.5" thickBot="1">
      <c r="A20" s="15" t="s">
        <v>22</v>
      </c>
      <c r="B20" s="16">
        <f>IRR(B17:R17)</f>
        <v>0.23948704913493365</v>
      </c>
    </row>
    <row r="21" ht="15"/>
    <row r="22" spans="1:17" ht="15">
      <c r="A22" s="42" t="s">
        <v>26</v>
      </c>
      <c r="F22" s="43">
        <v>0.1</v>
      </c>
      <c r="G22" s="43">
        <f>F22</f>
        <v>0.1</v>
      </c>
      <c r="H22" s="43">
        <f>F22</f>
        <v>0.1</v>
      </c>
      <c r="I22" s="43">
        <f>F22</f>
        <v>0.1</v>
      </c>
      <c r="J22" s="43">
        <f>F22</f>
        <v>0.1</v>
      </c>
      <c r="K22" s="44">
        <v>0.025</v>
      </c>
      <c r="L22" s="44">
        <v>0.025</v>
      </c>
      <c r="M22" s="44">
        <v>0.025</v>
      </c>
      <c r="N22" s="44">
        <v>0.025</v>
      </c>
      <c r="O22" s="44">
        <v>0.025</v>
      </c>
      <c r="P22" s="44">
        <v>0.025</v>
      </c>
      <c r="Q22" s="44">
        <v>0.025</v>
      </c>
    </row>
    <row r="23" ht="15"/>
    <row r="24" ht="15">
      <c r="A24" s="7" t="s">
        <v>5</v>
      </c>
    </row>
    <row r="25" spans="2:17" ht="15">
      <c r="B25" s="8">
        <v>0</v>
      </c>
      <c r="C25" s="6">
        <v>1</v>
      </c>
      <c r="D25" s="6">
        <v>2</v>
      </c>
      <c r="E25" s="6">
        <v>3</v>
      </c>
      <c r="F25" s="6">
        <v>4</v>
      </c>
      <c r="G25" s="6">
        <v>5</v>
      </c>
      <c r="H25" s="6">
        <v>6</v>
      </c>
      <c r="I25" s="6">
        <v>7</v>
      </c>
      <c r="J25" s="6">
        <v>8</v>
      </c>
      <c r="K25" s="6">
        <v>9</v>
      </c>
      <c r="L25" s="6">
        <v>10</v>
      </c>
      <c r="M25" s="6">
        <v>11</v>
      </c>
      <c r="N25" s="6">
        <v>12</v>
      </c>
      <c r="O25" s="6">
        <v>13</v>
      </c>
      <c r="P25" s="6">
        <v>14</v>
      </c>
      <c r="Q25" s="6">
        <v>15</v>
      </c>
    </row>
    <row r="26" spans="1:17" ht="15">
      <c r="A26" s="3" t="s">
        <v>11</v>
      </c>
      <c r="B26" s="4">
        <v>0</v>
      </c>
      <c r="C26" s="3">
        <v>0</v>
      </c>
      <c r="D26" s="3">
        <v>1300000</v>
      </c>
      <c r="E26" s="4">
        <f>D26</f>
        <v>1300000</v>
      </c>
      <c r="F26" s="4">
        <f>E26</f>
        <v>1300000</v>
      </c>
      <c r="G26" s="4">
        <f>F26*(1+G22)</f>
        <v>1430000</v>
      </c>
      <c r="H26" s="4">
        <f aca="true" t="shared" si="5" ref="H26:Q26">G26*(1+H22)</f>
        <v>1573000.0000000002</v>
      </c>
      <c r="I26" s="4">
        <f t="shared" si="5"/>
        <v>1730300.0000000005</v>
      </c>
      <c r="J26" s="4">
        <f t="shared" si="5"/>
        <v>1903330.0000000007</v>
      </c>
      <c r="K26" s="4">
        <f t="shared" si="5"/>
        <v>1950913.2500000005</v>
      </c>
      <c r="L26" s="4">
        <f t="shared" si="5"/>
        <v>1999686.0812500003</v>
      </c>
      <c r="M26" s="4">
        <f t="shared" si="5"/>
        <v>2049678.23328125</v>
      </c>
      <c r="N26" s="4">
        <f t="shared" si="5"/>
        <v>2100920.189113281</v>
      </c>
      <c r="O26" s="4">
        <f t="shared" si="5"/>
        <v>2153443.1938411132</v>
      </c>
      <c r="P26" s="4">
        <f t="shared" si="5"/>
        <v>2207279.273687141</v>
      </c>
      <c r="Q26" s="4">
        <f t="shared" si="5"/>
        <v>2262461.2555293194</v>
      </c>
    </row>
    <row r="27" spans="1:17" ht="15">
      <c r="A27" s="3" t="s">
        <v>8</v>
      </c>
      <c r="B27" s="4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8"/>
    </row>
    <row r="28" spans="1:17" ht="15">
      <c r="A28" s="3" t="s">
        <v>9</v>
      </c>
      <c r="B28" s="3"/>
      <c r="C28" s="3">
        <f>C26-B26</f>
        <v>0</v>
      </c>
      <c r="D28" s="3">
        <f aca="true" t="shared" si="6" ref="D28:Q28">D26-C26</f>
        <v>1300000</v>
      </c>
      <c r="E28" s="3">
        <f t="shared" si="6"/>
        <v>0</v>
      </c>
      <c r="F28" s="3">
        <f t="shared" si="6"/>
        <v>0</v>
      </c>
      <c r="G28" s="3">
        <f t="shared" si="6"/>
        <v>130000</v>
      </c>
      <c r="H28" s="3">
        <f t="shared" si="6"/>
        <v>143000.00000000023</v>
      </c>
      <c r="I28" s="3">
        <f t="shared" si="6"/>
        <v>157300.00000000023</v>
      </c>
      <c r="J28" s="3">
        <f t="shared" si="6"/>
        <v>173030.00000000023</v>
      </c>
      <c r="K28" s="3">
        <f t="shared" si="6"/>
        <v>47583.24999999977</v>
      </c>
      <c r="L28" s="3">
        <f t="shared" si="6"/>
        <v>48772.831249999814</v>
      </c>
      <c r="M28" s="3">
        <f t="shared" si="6"/>
        <v>49992.15203124983</v>
      </c>
      <c r="N28" s="3">
        <f t="shared" si="6"/>
        <v>51241.95583203109</v>
      </c>
      <c r="O28" s="3">
        <f t="shared" si="6"/>
        <v>52523.00472783204</v>
      </c>
      <c r="P28" s="3">
        <f t="shared" si="6"/>
        <v>53836.07984602777</v>
      </c>
      <c r="Q28" s="3">
        <f t="shared" si="6"/>
        <v>55181.981842178386</v>
      </c>
    </row>
    <row r="29" spans="1:17" ht="15">
      <c r="A29" s="10" t="s">
        <v>10</v>
      </c>
      <c r="B29" s="10">
        <f>B27-B28</f>
        <v>0</v>
      </c>
      <c r="C29" s="10">
        <f aca="true" t="shared" si="7" ref="C29:Q29">C27-C28</f>
        <v>0</v>
      </c>
      <c r="D29" s="10">
        <f t="shared" si="7"/>
        <v>-1300000</v>
      </c>
      <c r="E29" s="10">
        <f t="shared" si="7"/>
        <v>0</v>
      </c>
      <c r="F29" s="10">
        <f t="shared" si="7"/>
        <v>0</v>
      </c>
      <c r="G29" s="10">
        <f t="shared" si="7"/>
        <v>-130000</v>
      </c>
      <c r="H29" s="10">
        <f t="shared" si="7"/>
        <v>-143000.00000000023</v>
      </c>
      <c r="I29" s="10">
        <f t="shared" si="7"/>
        <v>-157300.00000000023</v>
      </c>
      <c r="J29" s="10">
        <f t="shared" si="7"/>
        <v>-173030.00000000023</v>
      </c>
      <c r="K29" s="10">
        <f t="shared" si="7"/>
        <v>-47583.24999999977</v>
      </c>
      <c r="L29" s="10">
        <f t="shared" si="7"/>
        <v>-48772.831249999814</v>
      </c>
      <c r="M29" s="10">
        <f t="shared" si="7"/>
        <v>-49992.15203124983</v>
      </c>
      <c r="N29" s="10">
        <f t="shared" si="7"/>
        <v>-51241.95583203109</v>
      </c>
      <c r="O29" s="10">
        <f t="shared" si="7"/>
        <v>-52523.00472783204</v>
      </c>
      <c r="P29" s="10">
        <f t="shared" si="7"/>
        <v>-53836.07984602777</v>
      </c>
      <c r="Q29" s="10">
        <f t="shared" si="7"/>
        <v>-55181.981842178386</v>
      </c>
    </row>
    <row r="30" ht="15"/>
    <row r="32" spans="1:2" ht="15">
      <c r="A32" s="3" t="s">
        <v>18</v>
      </c>
      <c r="B32" s="11">
        <v>0.13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PageLayoutView="0" workbookViewId="0" topLeftCell="A1">
      <selection activeCell="J20" sqref="J20"/>
    </sheetView>
  </sheetViews>
  <sheetFormatPr defaultColWidth="15.421875" defaultRowHeight="15"/>
  <cols>
    <col min="1" max="1" width="17.00390625" style="2" customWidth="1"/>
    <col min="2" max="3" width="13.00390625" style="2" customWidth="1"/>
    <col min="4" max="4" width="11.57421875" style="2" customWidth="1"/>
    <col min="5" max="17" width="12.421875" style="2" customWidth="1"/>
    <col min="18" max="16384" width="15.421875" style="2" customWidth="1"/>
  </cols>
  <sheetData>
    <row r="1" spans="1:2" ht="15">
      <c r="A1" s="1" t="s">
        <v>27</v>
      </c>
      <c r="B1" s="1"/>
    </row>
    <row r="2" ht="15"/>
    <row r="3" spans="2:18" ht="15">
      <c r="B3" s="5">
        <v>0</v>
      </c>
      <c r="C3" s="6">
        <v>1</v>
      </c>
      <c r="D3" s="6">
        <v>2</v>
      </c>
      <c r="E3" s="6">
        <v>3</v>
      </c>
      <c r="F3" s="6">
        <v>4</v>
      </c>
      <c r="G3" s="6">
        <v>5</v>
      </c>
      <c r="H3" s="6">
        <v>6</v>
      </c>
      <c r="I3" s="6">
        <v>7</v>
      </c>
      <c r="J3" s="6">
        <v>8</v>
      </c>
      <c r="K3" s="6">
        <v>9</v>
      </c>
      <c r="L3" s="6">
        <v>10</v>
      </c>
      <c r="M3" s="6">
        <v>11</v>
      </c>
      <c r="N3" s="6">
        <v>12</v>
      </c>
      <c r="O3" s="6">
        <v>13</v>
      </c>
      <c r="P3" s="6">
        <v>14</v>
      </c>
      <c r="Q3" s="6">
        <v>15</v>
      </c>
      <c r="R3" s="32" t="s">
        <v>24</v>
      </c>
    </row>
    <row r="4" spans="1:18" ht="15">
      <c r="A4" s="3" t="s">
        <v>1</v>
      </c>
      <c r="B4" s="4">
        <v>0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3"/>
    </row>
    <row r="5" spans="1:18" ht="15">
      <c r="A5" s="3" t="s">
        <v>2</v>
      </c>
      <c r="B5" s="3">
        <v>-1000000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">
      <c r="A6" s="3" t="s">
        <v>3</v>
      </c>
      <c r="B6" s="3">
        <v>0</v>
      </c>
      <c r="C6" s="3">
        <v>-19000000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">
      <c r="A7" s="3" t="s">
        <v>16</v>
      </c>
      <c r="B7" s="3"/>
      <c r="C7" s="3"/>
      <c r="D7" s="3"/>
      <c r="E7" s="3"/>
      <c r="F7" s="3"/>
      <c r="G7" s="3">
        <f>-0.08*C6</f>
        <v>1520000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">
      <c r="A8" s="3" t="s">
        <v>4</v>
      </c>
      <c r="B8" s="3"/>
      <c r="C8" s="3"/>
      <c r="D8" s="3">
        <v>-3500000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5">
      <c r="A9" s="3" t="s">
        <v>6</v>
      </c>
      <c r="B9" s="3">
        <f>B29</f>
        <v>0</v>
      </c>
      <c r="C9" s="3">
        <f aca="true" t="shared" si="0" ref="C9:Q9">C29</f>
        <v>0</v>
      </c>
      <c r="D9" s="3">
        <f t="shared" si="0"/>
        <v>-1300000</v>
      </c>
      <c r="E9" s="3">
        <f t="shared" si="0"/>
        <v>0</v>
      </c>
      <c r="F9" s="3">
        <f t="shared" si="0"/>
        <v>0</v>
      </c>
      <c r="G9" s="3">
        <f t="shared" si="0"/>
        <v>-130000</v>
      </c>
      <c r="H9" s="3">
        <f t="shared" si="0"/>
        <v>-143000.00000000023</v>
      </c>
      <c r="I9" s="3">
        <f t="shared" si="0"/>
        <v>-157300.00000000023</v>
      </c>
      <c r="J9" s="3">
        <f t="shared" si="0"/>
        <v>-173030.00000000023</v>
      </c>
      <c r="K9" s="3">
        <f t="shared" si="0"/>
        <v>-47583.24999999977</v>
      </c>
      <c r="L9" s="3">
        <f t="shared" si="0"/>
        <v>-48772.831249999814</v>
      </c>
      <c r="M9" s="3">
        <f t="shared" si="0"/>
        <v>-49992.15203124983</v>
      </c>
      <c r="N9" s="3">
        <f t="shared" si="0"/>
        <v>-51241.95583203109</v>
      </c>
      <c r="O9" s="3">
        <f t="shared" si="0"/>
        <v>-52523.00472783204</v>
      </c>
      <c r="P9" s="3">
        <f t="shared" si="0"/>
        <v>-53836.07984602777</v>
      </c>
      <c r="Q9" s="3">
        <f t="shared" si="0"/>
        <v>-55181.981842178386</v>
      </c>
      <c r="R9" s="3"/>
    </row>
    <row r="10" spans="1:18" ht="15">
      <c r="A10" s="3" t="s">
        <v>7</v>
      </c>
      <c r="B10" s="3"/>
      <c r="C10" s="3"/>
      <c r="D10" s="3"/>
      <c r="E10" s="3">
        <v>20000000</v>
      </c>
      <c r="F10" s="3">
        <f>E10*(1+F22)</f>
        <v>22000000</v>
      </c>
      <c r="G10" s="3">
        <f aca="true" t="shared" si="1" ref="G10:Q10">F10*(1+G22)</f>
        <v>24200000.000000004</v>
      </c>
      <c r="H10" s="3">
        <f t="shared" si="1"/>
        <v>26620000.000000007</v>
      </c>
      <c r="I10" s="3">
        <f t="shared" si="1"/>
        <v>29282000.00000001</v>
      </c>
      <c r="J10" s="3">
        <f t="shared" si="1"/>
        <v>32210200.000000015</v>
      </c>
      <c r="K10" s="3">
        <f t="shared" si="1"/>
        <v>33015455.00000001</v>
      </c>
      <c r="L10" s="3">
        <f t="shared" si="1"/>
        <v>33840841.37500001</v>
      </c>
      <c r="M10" s="3">
        <f t="shared" si="1"/>
        <v>34686862.409375004</v>
      </c>
      <c r="N10" s="3">
        <f t="shared" si="1"/>
        <v>35554033.96960938</v>
      </c>
      <c r="O10" s="3">
        <f t="shared" si="1"/>
        <v>36442884.81884961</v>
      </c>
      <c r="P10" s="3">
        <f t="shared" si="1"/>
        <v>37353956.93932085</v>
      </c>
      <c r="Q10" s="3">
        <f t="shared" si="1"/>
        <v>38287805.86280387</v>
      </c>
      <c r="R10" s="3"/>
    </row>
    <row r="11" spans="1:18" ht="15.75" thickBot="1">
      <c r="A11" s="3" t="s">
        <v>12</v>
      </c>
      <c r="B11" s="3"/>
      <c r="C11" s="3"/>
      <c r="D11" s="3"/>
      <c r="E11" s="39">
        <v>-200000</v>
      </c>
      <c r="F11" s="39">
        <v>-200000</v>
      </c>
      <c r="G11" s="39">
        <v>-200000</v>
      </c>
      <c r="H11" s="3">
        <v>-50000</v>
      </c>
      <c r="I11" s="3">
        <v>-50000</v>
      </c>
      <c r="J11" s="3">
        <v>-50000</v>
      </c>
      <c r="K11" s="3">
        <v>-50000</v>
      </c>
      <c r="L11" s="3">
        <v>-50000</v>
      </c>
      <c r="M11" s="3">
        <v>-50000</v>
      </c>
      <c r="N11" s="3">
        <v>-50000</v>
      </c>
      <c r="O11" s="3">
        <v>-50000</v>
      </c>
      <c r="P11" s="3">
        <v>-50000</v>
      </c>
      <c r="Q11" s="3">
        <v>-50000</v>
      </c>
      <c r="R11" s="3"/>
    </row>
    <row r="12" spans="1:18" ht="15.75" thickBot="1">
      <c r="A12" s="3" t="s">
        <v>13</v>
      </c>
      <c r="B12" s="3"/>
      <c r="C12" s="3"/>
      <c r="D12" s="37"/>
      <c r="E12" s="45">
        <v>-17171617.137932103</v>
      </c>
      <c r="F12" s="38">
        <f>E12*(1+F22)</f>
        <v>-18888778.851725314</v>
      </c>
      <c r="G12" s="3">
        <f aca="true" t="shared" si="2" ref="G12:Q12">F12*(1+G22)</f>
        <v>-20777656.73689785</v>
      </c>
      <c r="H12" s="3">
        <f t="shared" si="2"/>
        <v>-22855422.410587635</v>
      </c>
      <c r="I12" s="3">
        <f t="shared" si="2"/>
        <v>-25140964.6516464</v>
      </c>
      <c r="J12" s="3">
        <f t="shared" si="2"/>
        <v>-27655061.116811045</v>
      </c>
      <c r="K12" s="3">
        <f t="shared" si="2"/>
        <v>-28346437.644731317</v>
      </c>
      <c r="L12" s="3">
        <f t="shared" si="2"/>
        <v>-29055098.585849598</v>
      </c>
      <c r="M12" s="3">
        <f t="shared" si="2"/>
        <v>-29781476.050495837</v>
      </c>
      <c r="N12" s="3">
        <f t="shared" si="2"/>
        <v>-30526012.951758232</v>
      </c>
      <c r="O12" s="3">
        <f t="shared" si="2"/>
        <v>-31289163.275552183</v>
      </c>
      <c r="P12" s="3">
        <f t="shared" si="2"/>
        <v>-32071392.357440986</v>
      </c>
      <c r="Q12" s="3">
        <f t="shared" si="2"/>
        <v>-32873177.166377008</v>
      </c>
      <c r="R12" s="3"/>
    </row>
    <row r="13" spans="1:18" ht="15">
      <c r="A13" s="3" t="s">
        <v>14</v>
      </c>
      <c r="B13" s="3"/>
      <c r="C13" s="3"/>
      <c r="D13" s="3"/>
      <c r="E13" s="40"/>
      <c r="F13" s="3"/>
      <c r="G13" s="3"/>
      <c r="H13" s="3"/>
      <c r="I13" s="3"/>
      <c r="J13" s="3"/>
      <c r="K13" s="3"/>
      <c r="L13" s="3">
        <v>-2000000</v>
      </c>
      <c r="M13" s="3"/>
      <c r="N13" s="3"/>
      <c r="O13" s="3"/>
      <c r="P13" s="3"/>
      <c r="Q13" s="3"/>
      <c r="R13" s="3"/>
    </row>
    <row r="14" spans="1:18" ht="15">
      <c r="A14" s="3" t="s">
        <v>15</v>
      </c>
      <c r="B14" s="3"/>
      <c r="C14" s="3"/>
      <c r="D14" s="3"/>
      <c r="E14" s="3">
        <v>-200000</v>
      </c>
      <c r="F14" s="3">
        <v>-200000</v>
      </c>
      <c r="G14" s="3">
        <v>-200000</v>
      </c>
      <c r="H14" s="3">
        <v>-200000</v>
      </c>
      <c r="I14" s="3">
        <v>-200000</v>
      </c>
      <c r="J14" s="3">
        <v>-200000</v>
      </c>
      <c r="K14" s="3">
        <v>-200000</v>
      </c>
      <c r="L14" s="3">
        <v>-200000</v>
      </c>
      <c r="M14" s="3">
        <v>-200000</v>
      </c>
      <c r="N14" s="3">
        <v>-200000</v>
      </c>
      <c r="O14" s="3">
        <v>-200000</v>
      </c>
      <c r="P14" s="3">
        <v>-200000</v>
      </c>
      <c r="Q14" s="3">
        <v>-200000</v>
      </c>
      <c r="R14" s="3"/>
    </row>
    <row r="15" spans="1:18" ht="15">
      <c r="A15" s="3" t="s">
        <v>17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1">
        <v>0</v>
      </c>
      <c r="R15" s="3"/>
    </row>
    <row r="16" spans="1:18" ht="1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1">
        <v>-15000000</v>
      </c>
      <c r="R16" s="3"/>
    </row>
    <row r="17" spans="1:18" ht="15">
      <c r="A17" s="10" t="s">
        <v>20</v>
      </c>
      <c r="B17" s="10">
        <f>SUM(B4:B16)</f>
        <v>-1000000</v>
      </c>
      <c r="C17" s="10">
        <f aca="true" t="shared" si="3" ref="C17:Q17">SUM(C4:C16)</f>
        <v>-19000000</v>
      </c>
      <c r="D17" s="10">
        <f t="shared" si="3"/>
        <v>-4800000</v>
      </c>
      <c r="E17" s="10">
        <f t="shared" si="3"/>
        <v>2428382.862067897</v>
      </c>
      <c r="F17" s="10">
        <f t="shared" si="3"/>
        <v>2711221.148274686</v>
      </c>
      <c r="G17" s="10">
        <f t="shared" si="3"/>
        <v>4412343.263102155</v>
      </c>
      <c r="H17" s="10">
        <f t="shared" si="3"/>
        <v>3371577.5894123726</v>
      </c>
      <c r="I17" s="10">
        <f t="shared" si="3"/>
        <v>3733735.3483536094</v>
      </c>
      <c r="J17" s="10">
        <f t="shared" si="3"/>
        <v>4132108.8831889704</v>
      </c>
      <c r="K17" s="10">
        <f t="shared" si="3"/>
        <v>4371434.105268694</v>
      </c>
      <c r="L17" s="10">
        <f t="shared" si="3"/>
        <v>2486969.9579004124</v>
      </c>
      <c r="M17" s="10">
        <f t="shared" si="3"/>
        <v>4605394.206847917</v>
      </c>
      <c r="N17" s="10">
        <f t="shared" si="3"/>
        <v>4726779.062019113</v>
      </c>
      <c r="O17" s="10">
        <f t="shared" si="3"/>
        <v>4851198.538569592</v>
      </c>
      <c r="P17" s="10">
        <f t="shared" si="3"/>
        <v>4978728.502033837</v>
      </c>
      <c r="Q17" s="10">
        <f t="shared" si="3"/>
        <v>-9890553.285415314</v>
      </c>
      <c r="R17" s="34">
        <f>SUM(Q4:Q14)</f>
        <v>5109446.714584686</v>
      </c>
    </row>
    <row r="18" spans="1:18" ht="15.75" thickBot="1">
      <c r="A18" s="12" t="s">
        <v>19</v>
      </c>
      <c r="B18" s="12">
        <f>B17/(1+$B$32)^B$3</f>
        <v>-1000000</v>
      </c>
      <c r="C18" s="9">
        <f aca="true" t="shared" si="4" ref="C18:Q18">C17/(1+$B$32)^C$3</f>
        <v>-16814159.2920354</v>
      </c>
      <c r="D18" s="9">
        <f t="shared" si="4"/>
        <v>-3759104.0801942213</v>
      </c>
      <c r="E18" s="9">
        <f t="shared" si="4"/>
        <v>1682991.1366285312</v>
      </c>
      <c r="F18" s="9">
        <f t="shared" si="4"/>
        <v>1662842.7051172496</v>
      </c>
      <c r="G18" s="9">
        <f t="shared" si="4"/>
        <v>2394843.147088924</v>
      </c>
      <c r="H18" s="9">
        <f t="shared" si="4"/>
        <v>1619431.1828731282</v>
      </c>
      <c r="I18" s="9">
        <f t="shared" si="4"/>
        <v>1587063.9507489111</v>
      </c>
      <c r="J18" s="9">
        <f t="shared" si="4"/>
        <v>1554333.5061216422</v>
      </c>
      <c r="K18" s="9">
        <f t="shared" si="4"/>
        <v>1455184.1137750426</v>
      </c>
      <c r="L18" s="9">
        <f t="shared" si="4"/>
        <v>732632.3717371824</v>
      </c>
      <c r="M18" s="9">
        <f t="shared" si="4"/>
        <v>1200615.4618273948</v>
      </c>
      <c r="N18" s="9">
        <f t="shared" si="4"/>
        <v>1090495.7599164916</v>
      </c>
      <c r="O18" s="9">
        <f t="shared" si="4"/>
        <v>990442.5360293151</v>
      </c>
      <c r="P18" s="9">
        <f t="shared" si="4"/>
        <v>899539.4934252314</v>
      </c>
      <c r="Q18" s="9">
        <f t="shared" si="4"/>
        <v>-1581408.0121455933</v>
      </c>
      <c r="R18" s="33">
        <f>(R17/$B$32)*(1+$B$32)^(-15)</f>
        <v>6284256.0190861095</v>
      </c>
    </row>
    <row r="19" spans="1:8" ht="23.25" customHeight="1" thickBot="1">
      <c r="A19" s="13" t="s">
        <v>21</v>
      </c>
      <c r="B19" s="14">
        <f>SUM(B18:R18)</f>
        <v>-6.146728992462158E-08</v>
      </c>
      <c r="D19" s="41" t="s">
        <v>25</v>
      </c>
      <c r="E19" s="41"/>
      <c r="F19" s="41"/>
      <c r="G19" s="41"/>
      <c r="H19" s="41"/>
    </row>
    <row r="20" spans="1:8" ht="19.5" thickBot="1">
      <c r="A20" s="15" t="s">
        <v>22</v>
      </c>
      <c r="B20" s="16">
        <f>IRR(B17:R17)</f>
        <v>0.07851649109210306</v>
      </c>
      <c r="D20" s="41" t="s">
        <v>29</v>
      </c>
      <c r="E20" s="41"/>
      <c r="F20" s="41"/>
      <c r="G20" s="41"/>
      <c r="H20" s="41"/>
    </row>
    <row r="21" spans="4:8" ht="15">
      <c r="D21" s="41"/>
      <c r="E21" s="41"/>
      <c r="F21" s="41"/>
      <c r="G21" s="41"/>
      <c r="H21" s="41"/>
    </row>
    <row r="22" spans="1:17" ht="15">
      <c r="A22" s="42" t="s">
        <v>26</v>
      </c>
      <c r="F22" s="43">
        <v>0.1</v>
      </c>
      <c r="G22" s="43">
        <f>F22</f>
        <v>0.1</v>
      </c>
      <c r="H22" s="43">
        <f>F22</f>
        <v>0.1</v>
      </c>
      <c r="I22" s="43">
        <f>F22</f>
        <v>0.1</v>
      </c>
      <c r="J22" s="43">
        <f>F22</f>
        <v>0.1</v>
      </c>
      <c r="K22" s="44">
        <v>0.025</v>
      </c>
      <c r="L22" s="44">
        <v>0.025</v>
      </c>
      <c r="M22" s="44">
        <v>0.025</v>
      </c>
      <c r="N22" s="44">
        <v>0.025</v>
      </c>
      <c r="O22" s="44">
        <v>0.025</v>
      </c>
      <c r="P22" s="44">
        <v>0.025</v>
      </c>
      <c r="Q22" s="44">
        <v>0.025</v>
      </c>
    </row>
    <row r="24" ht="15">
      <c r="A24" s="7" t="s">
        <v>5</v>
      </c>
    </row>
    <row r="25" spans="2:17" ht="15">
      <c r="B25" s="8">
        <v>0</v>
      </c>
      <c r="C25" s="6">
        <v>1</v>
      </c>
      <c r="D25" s="6">
        <v>2</v>
      </c>
      <c r="E25" s="6">
        <v>3</v>
      </c>
      <c r="F25" s="6">
        <v>4</v>
      </c>
      <c r="G25" s="6">
        <v>5</v>
      </c>
      <c r="H25" s="6">
        <v>6</v>
      </c>
      <c r="I25" s="6">
        <v>7</v>
      </c>
      <c r="J25" s="6">
        <v>8</v>
      </c>
      <c r="K25" s="6">
        <v>9</v>
      </c>
      <c r="L25" s="6">
        <v>10</v>
      </c>
      <c r="M25" s="6">
        <v>11</v>
      </c>
      <c r="N25" s="6">
        <v>12</v>
      </c>
      <c r="O25" s="6">
        <v>13</v>
      </c>
      <c r="P25" s="6">
        <v>14</v>
      </c>
      <c r="Q25" s="6">
        <v>15</v>
      </c>
    </row>
    <row r="26" spans="1:17" ht="15">
      <c r="A26" s="3" t="s">
        <v>11</v>
      </c>
      <c r="B26" s="4">
        <v>0</v>
      </c>
      <c r="C26" s="3">
        <v>0</v>
      </c>
      <c r="D26" s="3">
        <v>1300000</v>
      </c>
      <c r="E26" s="4">
        <f>D26</f>
        <v>1300000</v>
      </c>
      <c r="F26" s="4">
        <f>E26</f>
        <v>1300000</v>
      </c>
      <c r="G26" s="4">
        <f>F26*(1+G22)</f>
        <v>1430000</v>
      </c>
      <c r="H26" s="4">
        <f aca="true" t="shared" si="5" ref="H26:Q26">G26*(1+H22)</f>
        <v>1573000.0000000002</v>
      </c>
      <c r="I26" s="4">
        <f t="shared" si="5"/>
        <v>1730300.0000000005</v>
      </c>
      <c r="J26" s="4">
        <f t="shared" si="5"/>
        <v>1903330.0000000007</v>
      </c>
      <c r="K26" s="4">
        <f t="shared" si="5"/>
        <v>1950913.2500000005</v>
      </c>
      <c r="L26" s="4">
        <f t="shared" si="5"/>
        <v>1999686.0812500003</v>
      </c>
      <c r="M26" s="4">
        <f t="shared" si="5"/>
        <v>2049678.23328125</v>
      </c>
      <c r="N26" s="4">
        <f t="shared" si="5"/>
        <v>2100920.189113281</v>
      </c>
      <c r="O26" s="4">
        <f t="shared" si="5"/>
        <v>2153443.1938411132</v>
      </c>
      <c r="P26" s="4">
        <f t="shared" si="5"/>
        <v>2207279.273687141</v>
      </c>
      <c r="Q26" s="4">
        <f t="shared" si="5"/>
        <v>2262461.2555293194</v>
      </c>
    </row>
    <row r="27" spans="1:17" ht="15">
      <c r="A27" s="3" t="s">
        <v>8</v>
      </c>
      <c r="B27" s="4"/>
      <c r="C27" s="3"/>
      <c r="D27" s="3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5">
      <c r="A28" s="3" t="s">
        <v>9</v>
      </c>
      <c r="B28" s="3"/>
      <c r="C28" s="3">
        <f>C26-B26</f>
        <v>0</v>
      </c>
      <c r="D28" s="3">
        <f aca="true" t="shared" si="6" ref="D28:Q28">D26-C26</f>
        <v>1300000</v>
      </c>
      <c r="E28" s="3">
        <f t="shared" si="6"/>
        <v>0</v>
      </c>
      <c r="F28" s="3">
        <f t="shared" si="6"/>
        <v>0</v>
      </c>
      <c r="G28" s="3">
        <f t="shared" si="6"/>
        <v>130000</v>
      </c>
      <c r="H28" s="3">
        <f t="shared" si="6"/>
        <v>143000.00000000023</v>
      </c>
      <c r="I28" s="3">
        <f t="shared" si="6"/>
        <v>157300.00000000023</v>
      </c>
      <c r="J28" s="3">
        <f t="shared" si="6"/>
        <v>173030.00000000023</v>
      </c>
      <c r="K28" s="3">
        <f t="shared" si="6"/>
        <v>47583.24999999977</v>
      </c>
      <c r="L28" s="3">
        <f t="shared" si="6"/>
        <v>48772.831249999814</v>
      </c>
      <c r="M28" s="3">
        <f t="shared" si="6"/>
        <v>49992.15203124983</v>
      </c>
      <c r="N28" s="3">
        <f t="shared" si="6"/>
        <v>51241.95583203109</v>
      </c>
      <c r="O28" s="3">
        <f t="shared" si="6"/>
        <v>52523.00472783204</v>
      </c>
      <c r="P28" s="3">
        <f t="shared" si="6"/>
        <v>53836.07984602777</v>
      </c>
      <c r="Q28" s="3">
        <f t="shared" si="6"/>
        <v>55181.981842178386</v>
      </c>
    </row>
    <row r="29" spans="1:17" ht="15">
      <c r="A29" s="10" t="s">
        <v>10</v>
      </c>
      <c r="B29" s="10">
        <f>B27-B28</f>
        <v>0</v>
      </c>
      <c r="C29" s="10">
        <f aca="true" t="shared" si="7" ref="C29:Q29">C27-C28</f>
        <v>0</v>
      </c>
      <c r="D29" s="10">
        <f t="shared" si="7"/>
        <v>-1300000</v>
      </c>
      <c r="E29" s="10">
        <f t="shared" si="7"/>
        <v>0</v>
      </c>
      <c r="F29" s="10">
        <f t="shared" si="7"/>
        <v>0</v>
      </c>
      <c r="G29" s="10">
        <f t="shared" si="7"/>
        <v>-130000</v>
      </c>
      <c r="H29" s="10">
        <f t="shared" si="7"/>
        <v>-143000.00000000023</v>
      </c>
      <c r="I29" s="10">
        <f t="shared" si="7"/>
        <v>-157300.00000000023</v>
      </c>
      <c r="J29" s="10">
        <f t="shared" si="7"/>
        <v>-173030.00000000023</v>
      </c>
      <c r="K29" s="10">
        <f t="shared" si="7"/>
        <v>-47583.24999999977</v>
      </c>
      <c r="L29" s="10">
        <f t="shared" si="7"/>
        <v>-48772.831249999814</v>
      </c>
      <c r="M29" s="10">
        <f t="shared" si="7"/>
        <v>-49992.15203124983</v>
      </c>
      <c r="N29" s="10">
        <f t="shared" si="7"/>
        <v>-51241.95583203109</v>
      </c>
      <c r="O29" s="10">
        <f t="shared" si="7"/>
        <v>-52523.00472783204</v>
      </c>
      <c r="P29" s="10">
        <f t="shared" si="7"/>
        <v>-53836.07984602777</v>
      </c>
      <c r="Q29" s="10">
        <f t="shared" si="7"/>
        <v>-55181.981842178386</v>
      </c>
    </row>
    <row r="32" spans="1:2" ht="15">
      <c r="A32" s="3" t="s">
        <v>18</v>
      </c>
      <c r="B32" s="11">
        <v>0.13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</dc:creator>
  <cp:keywords/>
  <dc:description/>
  <cp:lastModifiedBy>%username%</cp:lastModifiedBy>
  <dcterms:created xsi:type="dcterms:W3CDTF">2010-10-05T16:43:53Z</dcterms:created>
  <dcterms:modified xsi:type="dcterms:W3CDTF">2012-02-13T09:59:48Z</dcterms:modified>
  <cp:category/>
  <cp:version/>
  <cp:contentType/>
  <cp:contentStatus/>
</cp:coreProperties>
</file>